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defaultThemeVersion="124226"/>
  <mc:AlternateContent xmlns:mc="http://schemas.openxmlformats.org/markup-compatibility/2006">
    <mc:Choice Requires="x15">
      <x15ac:absPath xmlns:x15ac="http://schemas.microsoft.com/office/spreadsheetml/2010/11/ac" url="C:\Users\calidad.BOMBEROSB\Desktop\"/>
    </mc:Choice>
  </mc:AlternateContent>
  <xr:revisionPtr revIDLastSave="0" documentId="13_ncr:1_{C426EE7D-BB7C-42CF-A2BC-A9C31686A801}"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state="hidden" r:id="rId1"/>
    <sheet name="CONTEXTO" sheetId="22" state="hidden" r:id="rId2"/>
    <sheet name="Planeación estratégica" sheetId="1" r:id="rId3"/>
    <sheet name="Gestión Organi" sheetId="34" r:id="rId4"/>
    <sheet name="Gestión de las TICs" sheetId="25" r:id="rId5"/>
    <sheet name="Gestión TH" sheetId="26" r:id="rId6"/>
    <sheet name="Gestión Jurídica" sheetId="27" r:id="rId7"/>
    <sheet name="Gestión Fcra" sheetId="28" r:id="rId8"/>
    <sheet name="Gestión Comunic" sheetId="29" r:id="rId9"/>
    <sheet name="Gestión Rec Fisic" sheetId="33" r:id="rId10"/>
    <sheet name="Gestión Documental" sheetId="30" r:id="rId11"/>
    <sheet name="Gestión Disciplinaria" sheetId="35" r:id="rId12"/>
    <sheet name="SyE gestión" sheetId="32" r:id="rId13"/>
    <sheet name="Operaciones" sheetId="36" r:id="rId14"/>
    <sheet name="G.RedRiesgo" sheetId="37" r:id="rId15"/>
    <sheet name="Atención al ciudadano" sheetId="31" r:id="rId16"/>
    <sheet name="G.InvestYConoc" sheetId="38" state="hidden" r:id="rId17"/>
    <sheet name="CapacEspeciali" sheetId="39" state="hidden" r:id="rId18"/>
    <sheet name="Matriz Calor Inherente" sheetId="23" r:id="rId19"/>
    <sheet name="Matriz Calor Residual" sheetId="24" r:id="rId20"/>
    <sheet name="Tabla probabilidad" sheetId="12" state="hidden" r:id="rId21"/>
    <sheet name="Tabla Impacto" sheetId="13" state="hidden" r:id="rId22"/>
    <sheet name="Tabla Valoración controles" sheetId="15" state="hidden" r:id="rId23"/>
    <sheet name="Opciones Tratamiento" sheetId="16" state="hidden" r:id="rId24"/>
    <sheet name="Hoja1" sheetId="11" state="hidden" r:id="rId25"/>
  </sheets>
  <calcPr calcId="191028"/>
  <pivotCaches>
    <pivotCache cacheId="0" r:id="rId2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9" i="28" l="1"/>
  <c r="Y19" i="28"/>
  <c r="X19" i="28"/>
  <c r="Q19" i="28"/>
  <c r="T19" i="28"/>
  <c r="Q15" i="28" l="1"/>
  <c r="Q12" i="28"/>
  <c r="Q20" i="28"/>
  <c r="Q18" i="28"/>
  <c r="T20" i="28" l="1"/>
  <c r="T18" i="28"/>
  <c r="H18" i="28"/>
  <c r="I18" i="28" s="1"/>
  <c r="X20" i="28" s="1"/>
  <c r="E18" i="28"/>
  <c r="E16" i="31"/>
  <c r="E12" i="31"/>
  <c r="E15" i="37"/>
  <c r="AB14" i="37"/>
  <c r="AA14" i="37" s="1"/>
  <c r="E12" i="37"/>
  <c r="E16" i="36"/>
  <c r="AB15" i="36"/>
  <c r="AA15" i="36" s="1"/>
  <c r="AB14" i="36"/>
  <c r="AA14" i="36" s="1"/>
  <c r="E12" i="36"/>
  <c r="E15" i="32"/>
  <c r="AB14" i="32"/>
  <c r="AC14" i="32" s="1"/>
  <c r="E12" i="32"/>
  <c r="E14" i="35"/>
  <c r="E12" i="35"/>
  <c r="E12" i="30"/>
  <c r="E15" i="33"/>
  <c r="Y20" i="28" l="1"/>
  <c r="Z20" i="28"/>
  <c r="X18" i="28"/>
  <c r="E12" i="33"/>
  <c r="Z18" i="28" l="1"/>
  <c r="Y18" i="28"/>
  <c r="AB16" i="29"/>
  <c r="AA16" i="29" s="1"/>
  <c r="T16" i="29"/>
  <c r="X16" i="29" s="1"/>
  <c r="T15" i="29"/>
  <c r="Q15" i="29"/>
  <c r="H15" i="29"/>
  <c r="I15" i="29" s="1"/>
  <c r="E15" i="29"/>
  <c r="E12" i="29"/>
  <c r="E17" i="28"/>
  <c r="E12" i="28"/>
  <c r="E18" i="27"/>
  <c r="E15" i="27"/>
  <c r="X15" i="29" l="1"/>
  <c r="Z16" i="29"/>
  <c r="Y16" i="29"/>
  <c r="AC16" i="29" s="1"/>
  <c r="E12" i="27"/>
  <c r="E19" i="26"/>
  <c r="E18" i="26"/>
  <c r="E17" i="26"/>
  <c r="E16" i="26"/>
  <c r="E15" i="26"/>
  <c r="E12" i="26"/>
  <c r="Z15" i="29" l="1"/>
  <c r="Y15" i="29"/>
  <c r="E19" i="25"/>
  <c r="E16" i="25"/>
  <c r="AB14" i="25"/>
  <c r="AA14" i="25"/>
  <c r="AC14" i="25" s="1"/>
  <c r="E12" i="25"/>
  <c r="E26" i="34"/>
  <c r="E23" i="34"/>
  <c r="E19" i="34"/>
  <c r="E15" i="34"/>
  <c r="E12" i="34"/>
  <c r="E15" i="1" l="1"/>
  <c r="E13" i="1"/>
  <c r="E12" i="1"/>
  <c r="T16" i="31" l="1"/>
  <c r="H16" i="31"/>
  <c r="I16" i="31" s="1"/>
  <c r="X16" i="31" s="1"/>
  <c r="T15" i="37"/>
  <c r="Q15" i="37"/>
  <c r="H15" i="37"/>
  <c r="I15" i="37" s="1"/>
  <c r="Y16" i="31" l="1"/>
  <c r="Z16" i="31"/>
  <c r="X15" i="37"/>
  <c r="Z15" i="37" s="1"/>
  <c r="Y15" i="37" l="1"/>
  <c r="T16" i="36"/>
  <c r="Q16" i="36"/>
  <c r="H16" i="36"/>
  <c r="I16" i="36" s="1"/>
  <c r="X16" i="36" l="1"/>
  <c r="Y16" i="36"/>
  <c r="Z16" i="36"/>
  <c r="T15" i="32"/>
  <c r="Q15" i="32"/>
  <c r="H15" i="32"/>
  <c r="I15" i="32" l="1"/>
  <c r="X15" i="32" s="1"/>
  <c r="Z15" i="32" s="1"/>
  <c r="Y15" i="32" l="1"/>
  <c r="T15" i="33" l="1"/>
  <c r="Q15" i="33"/>
  <c r="H15" i="33"/>
  <c r="I15" i="33" l="1"/>
  <c r="X15" i="33" s="1"/>
  <c r="Z15" i="33" s="1"/>
  <c r="T17" i="28"/>
  <c r="Q17" i="28"/>
  <c r="H17" i="28"/>
  <c r="I17" i="28" s="1"/>
  <c r="Y15" i="33" l="1"/>
  <c r="X17" i="28"/>
  <c r="Z17" i="28" l="1"/>
  <c r="Y17" i="28"/>
  <c r="AB20" i="27" l="1"/>
  <c r="AA20" i="27"/>
  <c r="T19" i="27"/>
  <c r="Q19" i="27"/>
  <c r="AB19" i="27" s="1"/>
  <c r="AA19" i="27" s="1"/>
  <c r="T18" i="27"/>
  <c r="Q18" i="27"/>
  <c r="H18" i="27"/>
  <c r="AB16" i="27"/>
  <c r="AA16" i="27" s="1"/>
  <c r="AC16" i="27" s="1"/>
  <c r="T16" i="27"/>
  <c r="Q16" i="27"/>
  <c r="X16" i="27" s="1"/>
  <c r="T15" i="27"/>
  <c r="Q15" i="27"/>
  <c r="H15" i="27"/>
  <c r="I15" i="27" s="1"/>
  <c r="X19" i="27" l="1"/>
  <c r="I18" i="27"/>
  <c r="X18" i="27" s="1"/>
  <c r="Z16" i="27"/>
  <c r="Y16" i="27"/>
  <c r="X15" i="27"/>
  <c r="Z18" i="27" l="1"/>
  <c r="Y18" i="27"/>
  <c r="Y19" i="27"/>
  <c r="AC19" i="27" s="1"/>
  <c r="Z19" i="27"/>
  <c r="Y15" i="27"/>
  <c r="Z15" i="27"/>
  <c r="T19" i="26" l="1"/>
  <c r="Q19" i="26"/>
  <c r="H19" i="26"/>
  <c r="T18" i="26"/>
  <c r="Q18" i="26"/>
  <c r="H18" i="26"/>
  <c r="T17" i="26"/>
  <c r="Q17" i="26"/>
  <c r="H17" i="26"/>
  <c r="T16" i="26"/>
  <c r="Q16" i="26"/>
  <c r="H16" i="26"/>
  <c r="Z15" i="26"/>
  <c r="T15" i="26"/>
  <c r="Q15" i="26"/>
  <c r="H15" i="26"/>
  <c r="I15" i="26" s="1"/>
  <c r="I19" i="26" l="1"/>
  <c r="X19" i="26" s="1"/>
  <c r="I18" i="26"/>
  <c r="X18" i="26" s="1"/>
  <c r="X17" i="26"/>
  <c r="I17" i="26"/>
  <c r="I16" i="26"/>
  <c r="X16" i="26" s="1"/>
  <c r="X15" i="26"/>
  <c r="Z19" i="26" l="1"/>
  <c r="Y19" i="26"/>
  <c r="Z18" i="26"/>
  <c r="Y18" i="26"/>
  <c r="Z17" i="26"/>
  <c r="Y17" i="26"/>
  <c r="Y16" i="26"/>
  <c r="Z16" i="26"/>
  <c r="Y15" i="26"/>
  <c r="T20" i="25" l="1"/>
  <c r="AB20" i="25" s="1"/>
  <c r="AA20" i="25" s="1"/>
  <c r="T19" i="25"/>
  <c r="Q19" i="25"/>
  <c r="H19" i="25"/>
  <c r="I19" i="25" s="1"/>
  <c r="X20" i="25" l="1"/>
  <c r="Y20" i="25" s="1"/>
  <c r="AC20" i="25" s="1"/>
  <c r="Z20" i="25"/>
  <c r="X19" i="25"/>
  <c r="Z19" i="25" l="1"/>
  <c r="Y19" i="25"/>
  <c r="T27" i="34" l="1"/>
  <c r="Q27" i="34"/>
  <c r="AB27" i="34" s="1"/>
  <c r="AA27" i="34" s="1"/>
  <c r="T26" i="34"/>
  <c r="Q26" i="34"/>
  <c r="H26" i="34"/>
  <c r="T24" i="34"/>
  <c r="Q24" i="34"/>
  <c r="AB24" i="34" s="1"/>
  <c r="AA24" i="34" s="1"/>
  <c r="T23" i="34"/>
  <c r="Q23" i="34"/>
  <c r="H23" i="34"/>
  <c r="X27" i="34" l="1"/>
  <c r="I26" i="34"/>
  <c r="X26" i="34" s="1"/>
  <c r="X24" i="34"/>
  <c r="I23" i="34"/>
  <c r="X23" i="34" s="1"/>
  <c r="E16" i="1"/>
  <c r="T15" i="1"/>
  <c r="Q15" i="1"/>
  <c r="H15" i="1"/>
  <c r="Z26" i="34" l="1"/>
  <c r="Y26" i="34"/>
  <c r="Z27" i="34"/>
  <c r="Y27" i="34"/>
  <c r="AC27" i="34" s="1"/>
  <c r="Z24" i="34"/>
  <c r="Y24" i="34"/>
  <c r="AC24" i="34" s="1"/>
  <c r="Z23" i="34"/>
  <c r="Y23" i="34"/>
  <c r="I15" i="1"/>
  <c r="X15" i="1" s="1"/>
  <c r="Z15" i="1" l="1"/>
  <c r="Y15" i="1"/>
  <c r="T14" i="35" l="1"/>
  <c r="Q14" i="35"/>
  <c r="H14" i="35"/>
  <c r="I14" i="35" s="1"/>
  <c r="X14" i="35" l="1"/>
  <c r="Z14" i="35" l="1"/>
  <c r="Y14" i="35"/>
  <c r="Q12" i="39" l="1"/>
  <c r="Q13" i="39"/>
  <c r="T15" i="39" l="1"/>
  <c r="X15" i="39" s="1"/>
  <c r="AB14" i="39"/>
  <c r="AA14" i="39" s="1"/>
  <c r="T14" i="39"/>
  <c r="X14" i="39" s="1"/>
  <c r="AB13" i="39"/>
  <c r="AA13" i="39" s="1"/>
  <c r="T13" i="39"/>
  <c r="X13" i="39"/>
  <c r="AB12" i="39"/>
  <c r="AA12" i="39" s="1"/>
  <c r="T12" i="39"/>
  <c r="X12" i="39"/>
  <c r="I12" i="39"/>
  <c r="H12" i="39"/>
  <c r="E12" i="39"/>
  <c r="T15" i="38"/>
  <c r="X15" i="38" s="1"/>
  <c r="AB14" i="38"/>
  <c r="AA14" i="38" s="1"/>
  <c r="T14" i="38"/>
  <c r="X14" i="38" s="1"/>
  <c r="AB13" i="38"/>
  <c r="AA13" i="38" s="1"/>
  <c r="T13" i="38"/>
  <c r="Q13" i="38"/>
  <c r="X13" i="38" s="1"/>
  <c r="AB12" i="38"/>
  <c r="AA12" i="38" s="1"/>
  <c r="T12" i="38"/>
  <c r="Q12" i="38"/>
  <c r="X12" i="38" s="1"/>
  <c r="I12" i="38"/>
  <c r="H12" i="38"/>
  <c r="E12" i="38"/>
  <c r="T14" i="37"/>
  <c r="X14" i="37" s="1"/>
  <c r="T13" i="37"/>
  <c r="Q13" i="37"/>
  <c r="AB13" i="37" s="1"/>
  <c r="AA13" i="37" s="1"/>
  <c r="T12" i="37"/>
  <c r="Q12" i="37"/>
  <c r="H12" i="37"/>
  <c r="I12" i="37" s="1"/>
  <c r="X12" i="37" l="1"/>
  <c r="Z12" i="37" s="1"/>
  <c r="X13" i="37"/>
  <c r="Z13" i="37" s="1"/>
  <c r="Z13" i="39"/>
  <c r="Y13" i="39"/>
  <c r="AC13" i="39" s="1"/>
  <c r="Z12" i="39"/>
  <c r="Y12" i="39"/>
  <c r="AC12" i="39" s="1"/>
  <c r="Y14" i="39"/>
  <c r="AC14" i="39" s="1"/>
  <c r="Z14" i="39"/>
  <c r="Z15" i="39"/>
  <c r="Y15" i="39"/>
  <c r="Z13" i="38"/>
  <c r="Y13" i="38"/>
  <c r="AC13" i="38" s="1"/>
  <c r="Y14" i="38"/>
  <c r="AC14" i="38" s="1"/>
  <c r="Z14" i="38"/>
  <c r="Z12" i="38"/>
  <c r="Y12" i="38"/>
  <c r="AC12" i="38" s="1"/>
  <c r="Z15" i="38"/>
  <c r="Y15" i="38"/>
  <c r="Y14" i="37"/>
  <c r="AC14" i="37" s="1"/>
  <c r="Z14" i="37"/>
  <c r="T15" i="36"/>
  <c r="X15" i="36" s="1"/>
  <c r="Y15" i="36" s="1"/>
  <c r="AC15" i="36" s="1"/>
  <c r="X14" i="36"/>
  <c r="Z14" i="36" s="1"/>
  <c r="T14" i="36"/>
  <c r="T13" i="36"/>
  <c r="Q13" i="36"/>
  <c r="T12" i="36"/>
  <c r="Q12" i="36"/>
  <c r="H12" i="36"/>
  <c r="AB13" i="35"/>
  <c r="AA13" i="35" s="1"/>
  <c r="T13" i="35"/>
  <c r="X13" i="35" s="1"/>
  <c r="AB12" i="35"/>
  <c r="AA12" i="35" s="1"/>
  <c r="T12" i="35"/>
  <c r="Q12" i="35"/>
  <c r="H12" i="35"/>
  <c r="I12" i="35" s="1"/>
  <c r="E22" i="34"/>
  <c r="AB21" i="34"/>
  <c r="AA21" i="34" s="1"/>
  <c r="T21" i="34"/>
  <c r="X21" i="34" s="1"/>
  <c r="T19" i="34"/>
  <c r="Q19" i="34"/>
  <c r="H19" i="34"/>
  <c r="AB17" i="34"/>
  <c r="AA17" i="34" s="1"/>
  <c r="T17" i="34"/>
  <c r="X17" i="34" s="1"/>
  <c r="Z17" i="34" s="1"/>
  <c r="Z15" i="36" l="1"/>
  <c r="X13" i="36"/>
  <c r="AB13" i="36"/>
  <c r="AA13" i="36" s="1"/>
  <c r="Y13" i="37"/>
  <c r="AC13" i="37" s="1"/>
  <c r="Y12" i="37"/>
  <c r="Y14" i="36"/>
  <c r="AC14" i="36" s="1"/>
  <c r="Z13" i="36"/>
  <c r="Y13" i="36"/>
  <c r="I12" i="36"/>
  <c r="X12" i="36" s="1"/>
  <c r="Y13" i="35"/>
  <c r="AC13" i="35" s="1"/>
  <c r="Z13" i="35"/>
  <c r="X12" i="35"/>
  <c r="Y21" i="34"/>
  <c r="AC21" i="34" s="1"/>
  <c r="Z21" i="34"/>
  <c r="I19" i="34"/>
  <c r="X19" i="34" s="1"/>
  <c r="Y17" i="34"/>
  <c r="AC17" i="34" s="1"/>
  <c r="E18" i="34"/>
  <c r="T15" i="34"/>
  <c r="Q15" i="34"/>
  <c r="H15" i="34"/>
  <c r="T12" i="34"/>
  <c r="Q12" i="34"/>
  <c r="H12" i="34"/>
  <c r="AB13" i="33"/>
  <c r="AA13" i="33" s="1"/>
  <c r="T13" i="33"/>
  <c r="X13" i="33" s="1"/>
  <c r="AB12" i="33"/>
  <c r="AA12" i="33" s="1"/>
  <c r="T12" i="33"/>
  <c r="Q12" i="33"/>
  <c r="H12" i="33"/>
  <c r="I12" i="33" s="1"/>
  <c r="T13" i="32"/>
  <c r="Q13" i="32"/>
  <c r="T12" i="32"/>
  <c r="Q12" i="32"/>
  <c r="H12" i="32"/>
  <c r="I12" i="32" s="1"/>
  <c r="T12" i="31"/>
  <c r="H12" i="31"/>
  <c r="I12" i="31" s="1"/>
  <c r="X12" i="33" l="1"/>
  <c r="Y12" i="33" s="1"/>
  <c r="AC12" i="33" s="1"/>
  <c r="AC13" i="36"/>
  <c r="X13" i="32"/>
  <c r="AB13" i="32"/>
  <c r="AA13" i="32" s="1"/>
  <c r="Z12" i="36"/>
  <c r="Y12" i="36"/>
  <c r="Z12" i="35"/>
  <c r="Y12" i="35"/>
  <c r="AC12" i="35" s="1"/>
  <c r="Z19" i="34"/>
  <c r="Y19" i="34"/>
  <c r="I15" i="34"/>
  <c r="X15" i="34" s="1"/>
  <c r="I12" i="34"/>
  <c r="X12" i="34" s="1"/>
  <c r="Z13" i="33"/>
  <c r="Y13" i="33"/>
  <c r="AC13" i="33" s="1"/>
  <c r="X12" i="32"/>
  <c r="Z13" i="32"/>
  <c r="Y13" i="32"/>
  <c r="X12" i="31"/>
  <c r="AB14" i="30"/>
  <c r="AA14" i="30" s="1"/>
  <c r="T14" i="30"/>
  <c r="X14" i="30" s="1"/>
  <c r="Z12" i="33" l="1"/>
  <c r="Z12" i="34"/>
  <c r="Y12" i="34"/>
  <c r="Y15" i="34"/>
  <c r="Z15" i="34"/>
  <c r="Z12" i="32"/>
  <c r="Y12" i="32"/>
  <c r="Z12" i="31"/>
  <c r="Y12" i="31"/>
  <c r="Z14" i="30"/>
  <c r="Y14" i="30"/>
  <c r="AC14" i="30" s="1"/>
  <c r="AB13" i="30" l="1"/>
  <c r="AA13" i="30" s="1"/>
  <c r="T13" i="30"/>
  <c r="X13" i="30" s="1"/>
  <c r="T12" i="30"/>
  <c r="Q12" i="30"/>
  <c r="H12" i="30"/>
  <c r="I12" i="30" s="1"/>
  <c r="AB13" i="29"/>
  <c r="AA13" i="29" s="1"/>
  <c r="T13" i="29"/>
  <c r="X13" i="29" s="1"/>
  <c r="T12" i="29"/>
  <c r="Q12" i="29"/>
  <c r="H12" i="29"/>
  <c r="I12" i="29" s="1"/>
  <c r="Z13" i="30" l="1"/>
  <c r="Y13" i="30"/>
  <c r="AC13" i="30" s="1"/>
  <c r="X12" i="30"/>
  <c r="Z13" i="29"/>
  <c r="Y13" i="29"/>
  <c r="AC13" i="29" s="1"/>
  <c r="X12" i="29"/>
  <c r="Y12" i="30" l="1"/>
  <c r="Z12" i="30"/>
  <c r="Z12" i="29"/>
  <c r="Y12" i="29"/>
  <c r="T15" i="28" l="1"/>
  <c r="T12" i="28"/>
  <c r="H12" i="28"/>
  <c r="I12" i="28" s="1"/>
  <c r="X15" i="28" s="1"/>
  <c r="Z15" i="28" l="1"/>
  <c r="Y15" i="28"/>
  <c r="X12" i="28"/>
  <c r="Y12" i="28" s="1"/>
  <c r="Z12" i="28" l="1"/>
  <c r="AB13" i="27" l="1"/>
  <c r="AA13" i="27" s="1"/>
  <c r="T12" i="27" l="1"/>
  <c r="Q12" i="27"/>
  <c r="H12" i="27"/>
  <c r="I12" i="27" s="1"/>
  <c r="AB13" i="26"/>
  <c r="AA13" i="26" s="1"/>
  <c r="AB12" i="26"/>
  <c r="X12" i="27" l="1"/>
  <c r="T13" i="26"/>
  <c r="X13" i="26" s="1"/>
  <c r="Z13" i="26" s="1"/>
  <c r="T12" i="26"/>
  <c r="Q12" i="26"/>
  <c r="H12" i="26"/>
  <c r="I12" i="26" s="1"/>
  <c r="T17" i="25"/>
  <c r="AB17" i="25" s="1"/>
  <c r="AA17" i="25" s="1"/>
  <c r="T14" i="25"/>
  <c r="Q14" i="25"/>
  <c r="X14" i="25" s="1"/>
  <c r="T16" i="25"/>
  <c r="Q16" i="25"/>
  <c r="H16" i="25"/>
  <c r="T12" i="25"/>
  <c r="Q12" i="25"/>
  <c r="H12" i="25"/>
  <c r="I12" i="25" s="1"/>
  <c r="E14" i="1"/>
  <c r="X17" i="25" l="1"/>
  <c r="Z17" i="25" s="1"/>
  <c r="Z12" i="27"/>
  <c r="Y12" i="27"/>
  <c r="X12" i="26"/>
  <c r="Z14" i="25"/>
  <c r="Y14" i="25"/>
  <c r="X12" i="25"/>
  <c r="I16" i="25"/>
  <c r="X16" i="25" s="1"/>
  <c r="T12" i="1"/>
  <c r="Q12" i="1"/>
  <c r="Y17" i="25" l="1"/>
  <c r="AC17" i="25" s="1"/>
  <c r="Y13" i="26"/>
  <c r="AC13" i="26" s="1"/>
  <c r="Z12" i="26"/>
  <c r="Y12" i="26"/>
  <c r="Z16" i="25"/>
  <c r="Y16" i="25"/>
  <c r="Z12" i="25"/>
  <c r="Y12" i="25"/>
  <c r="H12" i="1"/>
  <c r="I12" i="1" s="1"/>
  <c r="F221" i="13" l="1"/>
  <c r="F211" i="13"/>
  <c r="F212" i="13"/>
  <c r="F213" i="13"/>
  <c r="F214" i="13"/>
  <c r="F215" i="13"/>
  <c r="F216" i="13"/>
  <c r="F217" i="13"/>
  <c r="F218" i="13"/>
  <c r="F219" i="13"/>
  <c r="F220" i="13"/>
  <c r="F210" i="13"/>
  <c r="B221" i="13" a="1"/>
  <c r="B221" i="13" l="1"/>
  <c r="K18" i="28" l="1"/>
  <c r="L18" i="28" s="1"/>
  <c r="M18" i="28" s="1"/>
  <c r="K16" i="31"/>
  <c r="L16" i="31" s="1"/>
  <c r="M16" i="31" s="1"/>
  <c r="AB16" i="31" s="1"/>
  <c r="AA16" i="31" s="1"/>
  <c r="AC16" i="31" s="1"/>
  <c r="K15" i="29"/>
  <c r="L15" i="29" s="1"/>
  <c r="K15" i="37"/>
  <c r="L15" i="37" s="1"/>
  <c r="M15" i="37" s="1"/>
  <c r="AB15" i="37" s="1"/>
  <c r="AA15" i="37" s="1"/>
  <c r="AC15" i="37" s="1"/>
  <c r="K15" i="32"/>
  <c r="L15" i="32" s="1"/>
  <c r="M15" i="32" s="1"/>
  <c r="AB15" i="32" s="1"/>
  <c r="AA15" i="32" s="1"/>
  <c r="AC15" i="32" s="1"/>
  <c r="K16" i="36"/>
  <c r="L16" i="36" s="1"/>
  <c r="K15" i="33"/>
  <c r="L15" i="33" s="1"/>
  <c r="M15" i="33" s="1"/>
  <c r="AB15" i="33" s="1"/>
  <c r="AA15" i="33" s="1"/>
  <c r="AC15" i="33" s="1"/>
  <c r="K18" i="27"/>
  <c r="L18" i="27" s="1"/>
  <c r="M18" i="27" s="1"/>
  <c r="AB18" i="27" s="1"/>
  <c r="AA18" i="27" s="1"/>
  <c r="AC18" i="27" s="1"/>
  <c r="K17" i="28"/>
  <c r="L17" i="28" s="1"/>
  <c r="K19" i="26"/>
  <c r="L19" i="26" s="1"/>
  <c r="M19" i="26" s="1"/>
  <c r="AB19" i="26" s="1"/>
  <c r="AA19" i="26" s="1"/>
  <c r="AC19" i="26" s="1"/>
  <c r="K15" i="27"/>
  <c r="L15" i="27" s="1"/>
  <c r="K17" i="26"/>
  <c r="L17" i="26" s="1"/>
  <c r="M17" i="26" s="1"/>
  <c r="AB17" i="26" s="1"/>
  <c r="AA17" i="26" s="1"/>
  <c r="AC17" i="26" s="1"/>
  <c r="K18" i="26"/>
  <c r="L18" i="26" s="1"/>
  <c r="K15" i="26"/>
  <c r="L15" i="26" s="1"/>
  <c r="M15" i="26" s="1"/>
  <c r="AB15" i="26" s="1"/>
  <c r="AA15" i="26" s="1"/>
  <c r="AC15" i="26" s="1"/>
  <c r="K16" i="26"/>
  <c r="L16" i="26" s="1"/>
  <c r="K26" i="34"/>
  <c r="L26" i="34" s="1"/>
  <c r="M26" i="34" s="1"/>
  <c r="AB26" i="34" s="1"/>
  <c r="AA26" i="34" s="1"/>
  <c r="AC26" i="34" s="1"/>
  <c r="K19" i="25"/>
  <c r="L19" i="25" s="1"/>
  <c r="K23" i="34"/>
  <c r="L23" i="34" s="1"/>
  <c r="M23" i="34" s="1"/>
  <c r="AB23" i="34" s="1"/>
  <c r="AA23" i="34" s="1"/>
  <c r="AC23" i="34" s="1"/>
  <c r="K14" i="35"/>
  <c r="L14" i="35" s="1"/>
  <c r="M14" i="35" s="1"/>
  <c r="AB14" i="35" s="1"/>
  <c r="AA14" i="35" s="1"/>
  <c r="AC14" i="35" s="1"/>
  <c r="K15" i="1"/>
  <c r="L15" i="1" s="1"/>
  <c r="K12" i="38"/>
  <c r="L12" i="38" s="1"/>
  <c r="N12" i="38" s="1"/>
  <c r="K12" i="39"/>
  <c r="L12" i="39" s="1"/>
  <c r="K12" i="36"/>
  <c r="L12" i="36" s="1"/>
  <c r="M12" i="36" s="1"/>
  <c r="AB12" i="36" s="1"/>
  <c r="K12" i="37"/>
  <c r="L12" i="37" s="1"/>
  <c r="K19" i="34"/>
  <c r="L19" i="34" s="1"/>
  <c r="M19" i="34" s="1"/>
  <c r="AB19" i="34" s="1"/>
  <c r="AA19" i="34" s="1"/>
  <c r="AC19" i="34" s="1"/>
  <c r="K12" i="35"/>
  <c r="L12" i="35" s="1"/>
  <c r="K12" i="33"/>
  <c r="L12" i="33" s="1"/>
  <c r="M12" i="33" s="1"/>
  <c r="K15" i="34"/>
  <c r="L15" i="34" s="1"/>
  <c r="K12" i="34"/>
  <c r="L12" i="34" s="1"/>
  <c r="K12" i="31"/>
  <c r="L12" i="31" s="1"/>
  <c r="N12" i="31" s="1"/>
  <c r="K12" i="32"/>
  <c r="L12" i="32" s="1"/>
  <c r="K12" i="29"/>
  <c r="L12" i="29" s="1"/>
  <c r="M12" i="29" s="1"/>
  <c r="AB12" i="29" s="1"/>
  <c r="AA12" i="29" s="1"/>
  <c r="AC12" i="29" s="1"/>
  <c r="K12" i="30"/>
  <c r="L12" i="30" s="1"/>
  <c r="K12" i="27"/>
  <c r="L12" i="27" s="1"/>
  <c r="M12" i="27" s="1"/>
  <c r="AB12" i="27" s="1"/>
  <c r="AA12" i="27" s="1"/>
  <c r="AC12" i="27" s="1"/>
  <c r="K12" i="28"/>
  <c r="L12" i="28" s="1"/>
  <c r="K12" i="26"/>
  <c r="L12" i="26" s="1"/>
  <c r="K16" i="25"/>
  <c r="L16" i="25" s="1"/>
  <c r="K12" i="25"/>
  <c r="L12" i="25" s="1"/>
  <c r="H210" i="13"/>
  <c r="N18" i="28" l="1"/>
  <c r="AB20" i="28"/>
  <c r="AA20" i="28" s="1"/>
  <c r="AC20" i="28" s="1"/>
  <c r="AB19" i="28"/>
  <c r="AA19" i="28" s="1"/>
  <c r="AC19" i="28" s="1"/>
  <c r="AB18" i="28"/>
  <c r="AA18" i="28" s="1"/>
  <c r="AC18" i="28" s="1"/>
  <c r="N16" i="31"/>
  <c r="N15" i="29"/>
  <c r="M15" i="29"/>
  <c r="AB15" i="29" s="1"/>
  <c r="AA15" i="29" s="1"/>
  <c r="AC15" i="29" s="1"/>
  <c r="N15" i="37"/>
  <c r="N15" i="32"/>
  <c r="N16" i="36"/>
  <c r="M16" i="36"/>
  <c r="AB16" i="36" s="1"/>
  <c r="AA16" i="36" s="1"/>
  <c r="AC16" i="36" s="1"/>
  <c r="N15" i="33"/>
  <c r="N18" i="27"/>
  <c r="M17" i="28"/>
  <c r="AB17" i="28" s="1"/>
  <c r="AA17" i="28" s="1"/>
  <c r="AC17" i="28" s="1"/>
  <c r="N17" i="28"/>
  <c r="N19" i="26"/>
  <c r="N15" i="27"/>
  <c r="M15" i="27"/>
  <c r="N17" i="26"/>
  <c r="M18" i="26"/>
  <c r="AB18" i="26" s="1"/>
  <c r="AA18" i="26" s="1"/>
  <c r="AC18" i="26" s="1"/>
  <c r="N18" i="26"/>
  <c r="N15" i="26"/>
  <c r="M16" i="26"/>
  <c r="AB16" i="26" s="1"/>
  <c r="AA16" i="26" s="1"/>
  <c r="AC16" i="26" s="1"/>
  <c r="N16" i="26"/>
  <c r="N26" i="34"/>
  <c r="M19" i="25"/>
  <c r="AB19" i="25" s="1"/>
  <c r="AA19" i="25" s="1"/>
  <c r="AC19" i="25" s="1"/>
  <c r="N19" i="25"/>
  <c r="N23" i="34"/>
  <c r="N14" i="35"/>
  <c r="M15" i="1"/>
  <c r="AB15" i="1" s="1"/>
  <c r="AA15" i="1" s="1"/>
  <c r="AC15" i="1" s="1"/>
  <c r="N15" i="1"/>
  <c r="M12" i="38"/>
  <c r="N12" i="39"/>
  <c r="M12" i="39"/>
  <c r="N12" i="36"/>
  <c r="N12" i="37"/>
  <c r="M12" i="37"/>
  <c r="AB12" i="37" s="1"/>
  <c r="AA12" i="37" s="1"/>
  <c r="AC12" i="37" s="1"/>
  <c r="N19" i="34"/>
  <c r="N12" i="35"/>
  <c r="M12" i="35"/>
  <c r="N12" i="33"/>
  <c r="M12" i="34"/>
  <c r="N12" i="34"/>
  <c r="M15" i="34"/>
  <c r="N15" i="34"/>
  <c r="M12" i="31"/>
  <c r="AB12" i="31" s="1"/>
  <c r="AA12" i="31" s="1"/>
  <c r="AC12" i="31" s="1"/>
  <c r="N12" i="32"/>
  <c r="M12" i="32"/>
  <c r="N12" i="29"/>
  <c r="M12" i="30"/>
  <c r="AB12" i="30" s="1"/>
  <c r="AA12" i="30" s="1"/>
  <c r="AC12" i="30" s="1"/>
  <c r="N12" i="30"/>
  <c r="N12" i="27"/>
  <c r="N12" i="28"/>
  <c r="M12" i="28"/>
  <c r="AB15" i="28" s="1"/>
  <c r="N12" i="26"/>
  <c r="M12" i="26"/>
  <c r="N12" i="25"/>
  <c r="M12" i="25"/>
  <c r="M16" i="25"/>
  <c r="N16" i="25"/>
  <c r="H13" i="1"/>
  <c r="T13" i="1"/>
  <c r="Q13" i="1"/>
  <c r="AB12" i="28" l="1"/>
  <c r="AA12" i="28" s="1"/>
  <c r="AC12" i="28" s="1"/>
  <c r="AA15" i="28"/>
  <c r="AC15" i="28" s="1"/>
  <c r="AA12" i="36"/>
  <c r="AC12" i="36" s="1"/>
  <c r="AB12" i="32"/>
  <c r="AC13" i="32" s="1"/>
  <c r="AB15" i="27"/>
  <c r="AA15" i="27" s="1"/>
  <c r="AC15" i="27" s="1"/>
  <c r="AB14" i="27"/>
  <c r="AA14" i="27" s="1"/>
  <c r="AB15" i="34"/>
  <c r="AA15" i="34" s="1"/>
  <c r="AC15" i="34" s="1"/>
  <c r="AB12" i="34"/>
  <c r="AA12" i="34" s="1"/>
  <c r="AC12" i="34" s="1"/>
  <c r="AA12" i="26"/>
  <c r="AC12" i="26" s="1"/>
  <c r="AB12" i="25"/>
  <c r="AA12" i="25" s="1"/>
  <c r="AC12" i="25" s="1"/>
  <c r="AB16" i="25"/>
  <c r="AA16" i="25" s="1"/>
  <c r="AC16" i="25" s="1"/>
  <c r="I13" i="1"/>
  <c r="X13" i="1" s="1"/>
  <c r="AA12" i="32" l="1"/>
  <c r="AC12" i="32" s="1"/>
  <c r="Y13" i="1"/>
  <c r="Z13" i="1"/>
  <c r="X12" i="1" l="1"/>
  <c r="Y12" i="1" s="1"/>
  <c r="Z12" i="1" l="1"/>
  <c r="K12" i="1" l="1"/>
  <c r="L12" i="1" s="1"/>
  <c r="K13" i="1"/>
  <c r="L13" i="1" s="1"/>
  <c r="N13" i="1" l="1"/>
  <c r="M13" i="1"/>
  <c r="AB12" i="1" s="1"/>
  <c r="AA12" i="1" s="1"/>
  <c r="M12" i="1"/>
  <c r="N12" i="1"/>
  <c r="AB13" i="1" l="1"/>
  <c r="AA13" i="1" l="1"/>
  <c r="AC12" i="1"/>
  <c r="AC13" i="1"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<sst xmlns="http://schemas.openxmlformats.org/spreadsheetml/2006/main" count="2517" uniqueCount="559">
  <si>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</si>
  <si>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</si>
  <si>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</si>
  <si>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</si>
  <si>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</si>
  <si>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</si>
  <si>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</si>
  <si>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</si>
  <si>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</si>
  <si>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</si>
  <si>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</si>
  <si>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</si>
  <si>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</si>
  <si>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</si>
  <si>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</si>
  <si>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</si>
  <si>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</si>
  <si>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</si>
  <si>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</si>
  <si>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</si>
  <si>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</si>
  <si>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</si>
  <si>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</si>
  <si>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</si>
  <si>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</si>
  <si>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</si>
  <si>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</si>
  <si>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</si>
  <si>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</si>
  <si>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</si>
  <si>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</si>
  <si>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</si>
  <si>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</si>
  <si>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</si>
  <si>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</si>
  <si>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</si>
  <si>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</si>
  <si>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</si>
  <si>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</si>
  <si>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</si>
  <si>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</si>
  <si>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</si>
  <si>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</si>
  <si>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</si>
  <si>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</si>
  <si>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</si>
  <si>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</si>
  <si>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</si>
  <si>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</si>
  <si>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</si>
  <si>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</si>
  <si>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</si>
  <si>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</si>
  <si>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</si>
  <si>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</si>
  <si>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</si>
  <si>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</si>
  <si>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</si>
  <si>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</si>
  <si>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</si>
  <si>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</si>
  <si>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</si>
  <si>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</si>
  <si>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</si>
  <si>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</si>
  <si>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</si>
  <si>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</si>
  <si>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</si>
  <si>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</si>
  <si>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</si>
  <si>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</si>
  <si>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</si>
  <si>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</si>
  <si>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</si>
  <si>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</si>
  <si>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</si>
  <si>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</si>
  <si>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ALCANCE:</t>
  </si>
  <si>
    <t>OBJETIVOS ESTRATÉGICOS</t>
  </si>
  <si>
    <t>OBJETIVO DEL PROCESO</t>
  </si>
  <si>
    <t>PLANEACIÓN INSTITUCIONAL</t>
  </si>
  <si>
    <t>PUNTOS DE RIESGO EN LA CADENA DE VALOR</t>
  </si>
  <si>
    <t>MATRIZ DOFA</t>
  </si>
  <si>
    <t>DEBILIDADES</t>
  </si>
  <si>
    <t>AMENAZAS</t>
  </si>
  <si>
    <t>FORTALEZAS</t>
  </si>
  <si>
    <t>OPORTUNIDADES</t>
  </si>
  <si>
    <t>Matriz Mapa Riesgos de Gestión</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</si>
  <si>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</si>
  <si>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</si>
  <si>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</si>
  <si>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</si>
  <si>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</si>
  <si>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</si>
  <si>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</si>
  <si>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</si>
  <si>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</si>
  <si>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</si>
  <si>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</si>
  <si>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</si>
  <si>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</si>
  <si>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</si>
  <si>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</si>
  <si>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</si>
  <si>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</si>
  <si>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</si>
  <si>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</si>
  <si>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</si>
  <si>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</si>
  <si>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</si>
  <si>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</si>
  <si>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</si>
  <si>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</si>
  <si>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</si>
  <si>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</si>
  <si>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</si>
  <si>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</si>
  <si>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</si>
  <si>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</si>
  <si>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</si>
  <si>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</si>
  <si>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Ejecución y Administración de procesos</t>
  </si>
  <si>
    <t xml:space="preserve">     Entre 10 y 50 SMLMV </t>
  </si>
  <si>
    <t>Preventivo</t>
  </si>
  <si>
    <t>Manual</t>
  </si>
  <si>
    <t>Documentado</t>
  </si>
  <si>
    <t>Continua</t>
  </si>
  <si>
    <t>Con Registro</t>
  </si>
  <si>
    <t>Reducir (mitigar)</t>
  </si>
  <si>
    <t>Detectivo</t>
  </si>
  <si>
    <t xml:space="preserve">     El riesgo afecta la imagen de la entidad con algunos usuarios de relevancia frente al logro de los objetivos</t>
  </si>
  <si>
    <t xml:space="preserve">     Entre 100 y 500 SMLMV </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</si>
  <si>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</si>
  <si>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</si>
  <si>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</si>
  <si>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</si>
  <si>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</si>
  <si>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</si>
  <si>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</si>
  <si>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</si>
  <si>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</si>
  <si>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</si>
  <si>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</si>
  <si>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</si>
  <si>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</si>
  <si>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</si>
  <si>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</si>
  <si>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</si>
  <si>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</si>
  <si>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</si>
  <si>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</si>
  <si>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</si>
  <si>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</si>
  <si>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</si>
  <si>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</si>
  <si>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</si>
  <si>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</si>
  <si>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</si>
  <si>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</si>
  <si>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</si>
  <si>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</si>
  <si>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</si>
  <si>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</si>
  <si>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</si>
  <si>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</si>
  <si>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</si>
  <si>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</si>
  <si>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</si>
  <si>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</si>
  <si>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</si>
  <si>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</si>
  <si>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</si>
  <si>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</si>
  <si>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</si>
  <si>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</si>
  <si>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</si>
  <si>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</si>
  <si>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</si>
  <si>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</si>
  <si>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</si>
  <si>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</si>
  <si>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</si>
  <si>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</si>
  <si>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</si>
  <si>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</si>
  <si>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</si>
  <si>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</si>
  <si>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</si>
  <si>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</si>
  <si>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</si>
  <si>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</si>
  <si>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</si>
  <si>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</si>
  <si>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</si>
  <si>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</si>
  <si>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</si>
  <si>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</si>
  <si>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</si>
  <si>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</si>
  <si>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</si>
  <si>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</si>
  <si>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</si>
  <si>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</si>
  <si>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</si>
  <si>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</si>
  <si>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</si>
  <si>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</si>
  <si>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</si>
  <si>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</si>
  <si>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</si>
  <si>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</si>
  <si>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</si>
  <si>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</si>
  <si>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</si>
  <si>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</si>
  <si>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</si>
  <si>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</si>
  <si>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</si>
  <si>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</si>
  <si>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</si>
  <si>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</si>
  <si>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</si>
  <si>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</si>
  <si>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</si>
  <si>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</si>
  <si>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</si>
  <si>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</si>
  <si>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</si>
  <si>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</si>
  <si>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</si>
  <si>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</si>
  <si>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</si>
  <si>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</si>
  <si>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</si>
  <si>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</si>
  <si>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</si>
  <si>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</si>
  <si>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</si>
  <si>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</si>
  <si>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
  </si>
  <si>
    <t>Código: F-GD-SGC-200-018</t>
  </si>
  <si>
    <t>Versión: 0.0</t>
  </si>
  <si>
    <t>Fecha Aprobación: 6/04/2022</t>
  </si>
  <si>
    <t>Planeación Estratégica</t>
  </si>
  <si>
    <t>Comprende desde el análisis del contexto estratégico de la entidad hasta el establecimiento de acciones de mejora.</t>
  </si>
  <si>
    <t>Posibilidad de afectación Económico</t>
  </si>
  <si>
    <t>Posibilidad de afectación Reputacional</t>
  </si>
  <si>
    <t>Posibilidad de afectación Económico y Reputacional</t>
  </si>
  <si>
    <t>al incumplimiento en la entrega de los informes al Concejo Municipal en los plazos establecidos en ley</t>
  </si>
  <si>
    <t>La persona encargada de realizar el documento solicitará con 15 días de anticipación a la entrega al Concejo Municipal, la información requerida para construir el documento y lo entrega a dirección con 2 días de anticipación para observaciones y aprobación</t>
  </si>
  <si>
    <t>Enviar un cronograma de entrega de la información a cada área  para el informe al Concejo Municipal</t>
  </si>
  <si>
    <t>La persona encargada de realizar el informe al Concejo Municipal</t>
  </si>
  <si>
    <t>Investigaciones disciplinarias y sanciones por entes de control</t>
  </si>
  <si>
    <t>La persona encargada de proyectos en la entidad realizará un monitoreo mensuale del cumplimiento de las actividades descritas en cada proyecto el cual quedará plasmado en un documento que se entregará a la dirección general de la entidad</t>
  </si>
  <si>
    <t>Diseñar documento de seguimiento a los proyectos de la entidad contenidos en la Plan de Desarrollo Municipal</t>
  </si>
  <si>
    <t>La persona encargada del seguimiento a los proyectos del Plan de Desarrolloo Municipal</t>
  </si>
  <si>
    <t>Incluir dentro de los informes alertas al incumplimiento de los plazos establecidos en los proyectos del Plan de Desarrollo Municipal</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</si>
  <si>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xxxxxxxxxx</t>
    </r>
    <r>
      <rPr>
        <sz val="10"/>
        <rFont val="Arial Narrow"/>
        <family val="2"/>
      </rPr>
      <t xml:space="preserve">
</t>
    </r>
  </si>
  <si>
    <t>Gestión de las TICs</t>
  </si>
  <si>
    <t>Informar y/o comunicar a la ciudadanía en general y el cliente interno sobre la gestión administrativa y operativa de la Entidad, en relación con la prevención y atención de emergencias en la gestión integral del riesgo contra incendios, los preparativos y atención de rescates en todas sus modalidades y la atención de incidentes con materiales peligrosos en la ciudad de Bucaramanga y en los municipios que se solicite su apoyo bomberil,  a través de los distintos canales institucionales con la finalidad  de mantener el posicionamiento de la imagen de la entidad, generar participación ciudadana y fortalecer la percepción de transparencia y legalidad.</t>
  </si>
  <si>
    <t>Inicia con el diseño de lineamientos, estrategias, instrumentos y piezas comunicacionales internas y externas y termina con la divulgación interna y/o externa de los diferentes productos de comunicación.</t>
  </si>
  <si>
    <t>fallas en los componentes, dispositivos</t>
  </si>
  <si>
    <t>EL encargado de Sistemas mantiene actualizados los sistemas operativos y antivirus</t>
  </si>
  <si>
    <t>Elaborar un (1) cronograma de mantenimiento de equipos de computo.</t>
  </si>
  <si>
    <t>Encargado de sistemas</t>
  </si>
  <si>
    <t>Realizar una (1) Verificación de la licencia de antivirus actualizada en el servidor.</t>
  </si>
  <si>
    <t>El encargado de Sistemas realiza mantenimiento preventivos a los equipos de cómputo.</t>
  </si>
  <si>
    <t>Realizar un (1) seguimiento al cumplimiento del cronograma de mantenimiento de equipos</t>
  </si>
  <si>
    <t>Mensual</t>
  </si>
  <si>
    <t>Realizar cuatro (4) copias de seguridad</t>
  </si>
  <si>
    <t>Trimestral</t>
  </si>
  <si>
    <t xml:space="preserve">demoras en la atención de los requerimientos </t>
  </si>
  <si>
    <t>falta de personal técnico para el área de sistemas</t>
  </si>
  <si>
    <t>El encargado en sistemas atiende los requerimientos de los procesos</t>
  </si>
  <si>
    <t>Realizar una (1) socializacion al personal sobre los sistemas de informacion</t>
  </si>
  <si>
    <t>Brindar los soportes tecnológicos solicitados</t>
  </si>
  <si>
    <t>Diario</t>
  </si>
  <si>
    <t>Gestión de Talento Humano</t>
  </si>
  <si>
    <t>Gestionar el desarrollo estratégico de las actividades que permitan optimizar y evaluar el talento humano de Bomberos Bucaramanga, a través de políticas y estrategias, alineadas con el modelo integrado de planeación y gestión MIPG, basados en las necesidades identificadas y los requisitos legales con el fin de aumentar la satisfacción, bienestar y calidad de vida de los Servidores Públicos, impactando así en la prestación de los servicios a cargo de la entidad.</t>
  </si>
  <si>
    <t>Aplica para la planeación, organización, ejecución y control de las acciones que promueven el desarrollo del talento humano, bienestar y mejoramiento de las competencias laborales, así como la gestión de situaciones administrativas que generan vinculación, permanencia o retiro del servidor público conforme a las disposiciones legales. Comprende desde la provisión del recurso humano, la gestión de situaciones administrativas, realización de capacitaciones, nomina, bienestar e incentivos hasta la evaluación del desempeño del servidor público.</t>
  </si>
  <si>
    <t>afectaciones físicas y mentales del cuerpo de bomberos de Bucaramanga</t>
  </si>
  <si>
    <t>desconocimiento y falta de participación por parte de los funcionarios en el programa de riesgo psicosocial</t>
  </si>
  <si>
    <t>Realizar seguimiento periodico a la ejecución del programa de gestion Psicosocial</t>
  </si>
  <si>
    <t>Generar doce (12) espacios de psicorientacion a los trabajadores el manejo de situaciones, laborales o extralaborales, que les causen tensión o distrés</t>
  </si>
  <si>
    <t>Responsable del área y Equipo Interdisciplinario</t>
  </si>
  <si>
    <t>Realizar un (1) proceso de formación a los colaboradores sobre salud mental</t>
  </si>
  <si>
    <t>Gestión Jurídica</t>
  </si>
  <si>
    <t xml:space="preserve">Orientar, asistir y defender al Cuerpo de Bomberos de Bucaramanga, en asuntos jurídico-administrativos de su competencia, velando de manera oportuna y eficaz por los intereses de la Entidad; así mismo, apoyar de manera integral en los procesos de contratación que se adelanten de acuerdo a las necesidades identificadas, cumpliendo con la Constitución Política y la normatividad vigente en la materia, además adelantará  en primera instancia los procesos disciplinarios que se presenten en contra de los funcionarios y exfuncionarios, conforme a la legislación vigente, ; asegurando las funciones jurídicas en todos los aspectos relativos a Asuntos Legales, Procesos Judiciales, Contratación, solución de conflictos y acciones constitucionales de la entidad. </t>
  </si>
  <si>
    <t>Comprende la formulación de políticas y acciones de prevención, así como la definición de lineamientos y directrices jurídicas para la defensa de los intereses del municipio de Bucaramanga garantizando el cumplimiento de la normatividad vigente.</t>
  </si>
  <si>
    <t>Incumplimiento de los términos normativos establecidos</t>
  </si>
  <si>
    <t>El jefe de la oficina jurídica de la entidad, verifica las respuestas dadas los trámites, solicitudes, derechos de petición dentro de los términos establecidos.</t>
  </si>
  <si>
    <t>Recepcionar los derechos de petición y/o acciones constitucionales.</t>
  </si>
  <si>
    <t>Realizar un (1) seguimiento a las acciones constitucionales recibidas.</t>
  </si>
  <si>
    <t>Enviar respuestas dentro de los términos de ley.</t>
  </si>
  <si>
    <t>Cuandoo se presente</t>
  </si>
  <si>
    <t>Gestión financiera</t>
  </si>
  <si>
    <t>Elaborar el presupuesto y realizar seguimiento a la ejecución de los ingresos y los egresos de acuerdo al presupuesto anual aprobado en relación con la normatividad legal vigente y a los principios y lineamientos organizacionales</t>
  </si>
  <si>
    <t>Inicia con la planeación presupuestal, mediante el desarrollo de la aplicación de la cadena financiera teniendo en cuenta los estudios y análisis de prefactibilidad y factibilidad de los proyectos, hasta el plan anual de caja y la política de pago de la entidad.</t>
  </si>
  <si>
    <t>presentación extemporánea de impuestos, tasas y contribuciones</t>
  </si>
  <si>
    <t>El Director Administrartivo y Financiero verifica la realización de los pagos dentro del tiempo establecido.</t>
  </si>
  <si>
    <t>Elaborar un (1) cronograma tributario</t>
  </si>
  <si>
    <t>Contador</t>
  </si>
  <si>
    <t>Generar un(1) reporte del sistema</t>
  </si>
  <si>
    <t>Mensual -Trimestral - Anual</t>
  </si>
  <si>
    <t>Elaborar las ocho (8) clases de Declaraciones aplicables a la entidad</t>
  </si>
  <si>
    <t>Realizar el pago de las ocho (8) obligaciones tributarias</t>
  </si>
  <si>
    <t>Director Administrativo y Financiero</t>
  </si>
  <si>
    <t>El contador realiza una verificación de la respectiva información por medio del sistema contable.</t>
  </si>
  <si>
    <t>Gestión de Comunicaciones</t>
  </si>
  <si>
    <t>falta de divulgación de los servicios prestados por Bomberos de Bucaramanga</t>
  </si>
  <si>
    <t>inexistencia de una estrategia de comunicaciones dentro de la entidad</t>
  </si>
  <si>
    <t>Implementación del proceso de comunicaciones en la entidad</t>
  </si>
  <si>
    <t>Contratar una(1) persona idonea en el manejo de comunicaciones externas e internas</t>
  </si>
  <si>
    <t>Responsable de comunicaciones</t>
  </si>
  <si>
    <t>Crear capsulas informativas periodicas para informar a la comunidad</t>
  </si>
  <si>
    <t>Recepcionar las diferentes actividades, emergencias y/o servicios atendidos y validar la informacion suministrada</t>
  </si>
  <si>
    <t>Publicar periodicamente en los diferentes canales internos y externos la informacion de interes validada</t>
  </si>
  <si>
    <t>Gestión documental</t>
  </si>
  <si>
    <t>Establecer y hacer cumplir las directrices para administrar y controlar los documentos (físico y/o electrónico) desde su producción o recepción, durante su trámite, su preservación, archivo definitivo o eliminación, dentro de las tres fases de archivo, con el objeto de facilitar su utilización y conservación, mediante la gestión efectiva y eficiente de los documentos y archivos de la entidad, con el fin de garantizar la disponibilidad, transparencia, y acceso a la información pública</t>
  </si>
  <si>
    <t>Comprende el establecimiento de lineamientos y directrices para la gestión documental de Bomberos Bucaramanga, desde la planeación, producción, gestión, trámite, organización, transferencias y la disposición final de los documentos, hasta el logro eficiente y eficaz del manejo organizacional de la documentación producida y recibida por la entidad.</t>
  </si>
  <si>
    <t>sanciones producto del incumplimiento de la normatividad archivistica</t>
  </si>
  <si>
    <t>la no implementación del programa de gestión documental</t>
  </si>
  <si>
    <t>Establecer y socializar un procedimiento para el control de documentos</t>
  </si>
  <si>
    <t>Elaborar dos (2) planes de conservacion documental y preservacion digital</t>
  </si>
  <si>
    <t>Realizar seguimiento periodico al PINAR</t>
  </si>
  <si>
    <t>Elaborar una (1) tabla de los fondos documentales de la entidad</t>
  </si>
  <si>
    <t>Realizar (1) capacitacion sobre archivo</t>
  </si>
  <si>
    <t>Gestión del Servicio a la ciudadanía</t>
  </si>
  <si>
    <t>Garantizar atención con calidad y oportunidad en las diferentes solicitudes de trámites y/o procedimientos, servicios, peticiones, quejas, reclamos y sugerencias de los ciudadanos, mediante la adopción de políticas claras de servicio, atención y canales de comunicación efectivos, que contribuyan al cumplimiento del nivel de satisfacción de la ciudadanía en el marco del alcance misional de Bomberos Bucaramanga.</t>
  </si>
  <si>
    <t>Este proceso aplica desde el diseño de la política del servicio al ciudadano, definición del portafolio de servicio de la entidad, hasta la evaluación del servicio prestado</t>
  </si>
  <si>
    <t>desconocimiento de los términos de establecidos por la ley y por la institucipon para dar respuesta</t>
  </si>
  <si>
    <t>mecanismos de Control Inadecuados</t>
  </si>
  <si>
    <t>El encargado de atencion al ciudadano lleva un control permanente de las PQRS  de la entidad.</t>
  </si>
  <si>
    <t>Realizar una(1) socializacion del procedimiento de PQRS.</t>
  </si>
  <si>
    <t>Gestión del Servicio a la Ciudadanía</t>
  </si>
  <si>
    <t>Realizar un(1) reporte semanal de las PQRS</t>
  </si>
  <si>
    <t>Elaborar un(1) informe trimestral de solicitudes de acceso a la información, quejas y reclamos</t>
  </si>
  <si>
    <t>Actualizar la página web de acuerdo a los requerimientos de atencion al ciudadano</t>
  </si>
  <si>
    <t>Seguimiento y Evaluación a la Gestión</t>
  </si>
  <si>
    <t>Establecer lineamientos de control que permitan efectuar medición, evaluación y verificación permanente de la eficacia de los procesos, mediante auditorías internas e identificación y mitigación de los riesgos de gestión y de corrupción, obteniendo información para asesorar a la alta dirección de la entidad.</t>
  </si>
  <si>
    <t>Aplica para todos los procesos de la entidad, y comprende desde la formulación, aprobación y ejecución del Plan de Acción y Auditoría de la Oficina de Control Interno de Gestión para cada vigencia, hasta la elaboración y presentación de informes de seguimiento al Comité Institucional de Coordinación de Control Interno, y a las entidades y entes de control gubernamentales del Orden nacional, departamental y/o municipal.</t>
  </si>
  <si>
    <t>desconocimiento de los nuevos roles de control interno</t>
  </si>
  <si>
    <t>planificación inadecuada de los tiempos de ejecución de las actividades</t>
  </si>
  <si>
    <t>El equipo de control interno deberá establecer plazos prudentes para la entrega de información</t>
  </si>
  <si>
    <t>Definir un(1) plan de auditorias</t>
  </si>
  <si>
    <t>Equipo de control interno</t>
  </si>
  <si>
    <t>Ejecutar las auditorias según el plan establecido</t>
  </si>
  <si>
    <t>Realizar una (1) capacitación al personal sobre la gestion y roles de control interno</t>
  </si>
  <si>
    <t>Gestión Documental</t>
  </si>
  <si>
    <t>Gestión Organizacional</t>
  </si>
  <si>
    <t>Asegurar que los lineamientos del Modelo Integrado de Planeación y Gestión - MIPG y demás sistemas de gestión, integrados en el modelo de operaciones de la entidad cumplan con los requisitos establecidos, generando acciones de manera articulada a través del ciclo de Deming o PHVA y así impactar en el fortalecimiento institucional y mejoramiento continuo del desempeño organizacional.</t>
  </si>
  <si>
    <t>Aplica para todos los procesos del SIG de Bomberos Bucaramanga, y comprende desde la planificación del contexto organizacional, la caracterización de grupos de interés, el establecimiento de manuales, políticas, objetivos del SIG, el diagnóstico del estado de cumplimiento de los requisitos, la programación y planificación de auditorías del SIG, la elaboración y aprobación de documentación del SIG, la realización de actividades de inducción, reinducción y/o capacitación, la elaboración informes de gestión, hasta las actividades de seguimiento a los planes del SIG, Informe de Revisión por la Dirección, y el  tratamiento de acciones correctivas, preventivas y de mejora.</t>
  </si>
  <si>
    <t>desconocimiento de los lineamientos normativos del Sistema de Gestión</t>
  </si>
  <si>
    <t>planificación inadecuada del sistema de gestión</t>
  </si>
  <si>
    <t>El equipo auditor de la entidad realiza auditorías internas para evaluar el cumplimiento de la planificación establecida.</t>
  </si>
  <si>
    <t>Elaborar un (1) cronograma con las actividades del Sistema de Gestión</t>
  </si>
  <si>
    <t>Equipo de Calidad</t>
  </si>
  <si>
    <t>Realizar una (1) Capacitacion sobre el sistema de gestión</t>
  </si>
  <si>
    <t>planificación inadecuada del SGSST</t>
  </si>
  <si>
    <t>incumplimiento de las normas SST</t>
  </si>
  <si>
    <t>El encargado de SST realiza capacitaciones del SGSST.</t>
  </si>
  <si>
    <t>Elaborar un (1) Plan Anual de Trabajo</t>
  </si>
  <si>
    <t>Realizar una (1) Capacitacion acerca del SGSST</t>
  </si>
  <si>
    <t>Equipo SST</t>
  </si>
  <si>
    <t>El encargado de SST suministra los E.P.P adquiridos por la entidad.</t>
  </si>
  <si>
    <t>Realizar una (1) Auditoría al SGSST</t>
  </si>
  <si>
    <t>Incumplimiento de las normas ambientales</t>
  </si>
  <si>
    <t>planificación inadecuada del Sistema de Gestion Ambiental</t>
  </si>
  <si>
    <t>El encargado de ambiental realiza capacitaciones de tematicas ambientales.</t>
  </si>
  <si>
    <t>El encargado de ambiental realiza campañas ambientales.</t>
  </si>
  <si>
    <t>Elaborar un (1) Plan Institucional de Gestion Ambiental</t>
  </si>
  <si>
    <t>Elaborar (1) Cronograma de actividades PIGA</t>
  </si>
  <si>
    <t>Actualizar (1) matriz de aspectos e impactos ambientales</t>
  </si>
  <si>
    <t>Realizar un (1) seguimiento a las acciones del PIGA</t>
  </si>
  <si>
    <t>Equipo ambiental</t>
  </si>
  <si>
    <t>Gestión Disciplinaria</t>
  </si>
  <si>
    <t>Ejercer el control disciplinario, mediante la función preventiva y de instrucción del proceso disciplinario en aras de garantizar los principios y fines esenciales del Estado a través de la Constitución, la ley y los tratados internacionales que se deben observar en el ejercicio de la función pública, así como el buen nombre y eficacia de Bomberos Bucaramanga.</t>
  </si>
  <si>
    <t xml:space="preserve">Inicia con la valoración de la queja, informe o noticia proveniente, con el fin de determinar la etapa procesal a seguir y proceder a su  distribución de acuerdo a su contenido y finaliza con la verificación de las quejas, informes o noticias recibidas, de acuerdo con la naturaleza del trámite. </t>
  </si>
  <si>
    <t>Operaciones</t>
  </si>
  <si>
    <t xml:space="preserve">Direccionar la coordinación y preparación de las respuestas oportunas para la gestión integral del riesgo en la atención de incendios, incidentes con materiales peligrosos, rescate en todas sus modalidades y emergencias ante aquellos hechos que afecten a la ciudadanía, bienes y ambiente por eventos naturales y/o antrópicos, mediante la adopción de buenas prácticas bomberiles, con personal capacitado e idóneo, cumpliendo a la ciudadanía,  generando bienestar y seguridad en el patrimonio y en la vida del ciudadano de Bucaramanga. </t>
  </si>
  <si>
    <t>El proceso inicia con la planeación de la preparación y la respuesta de emergencias, hasta la verificación del cumplimiento del PAI  (Plan de acción del incidente) junto con los PONS.</t>
  </si>
  <si>
    <t>falta de preparación, adecuada aplicación de protocolos ante emergencias y mal estado de equipos y vehiculos</t>
  </si>
  <si>
    <t>la no estandarización de procedimientos operativos normalizados y no realización de mantenimiento preventivo a los equipos y vehiculos</t>
  </si>
  <si>
    <t>Realizar periodicamente inventario de los equipos, elementos y vehiculos de la entidas así como su estado</t>
  </si>
  <si>
    <t>Adquirir un (1) equipo especializado para el area</t>
  </si>
  <si>
    <t>Equipo de operaciones</t>
  </si>
  <si>
    <t>Realizar check list preoperacional en la tablet a las máquinas contraincendio</t>
  </si>
  <si>
    <t>Realizar una (1) adecuacion de la planta fisica  de las estaciones bomberiles</t>
  </si>
  <si>
    <t>Programar y realizar el mantenimiento preventivo y correctivo a los equipos, elementos, maquinarias y parque automotor para la atencion de emergencias</t>
  </si>
  <si>
    <t>Realizar una (1) capacitacion al personal operativo de la entidad</t>
  </si>
  <si>
    <t>Garantizar que el comandante de guardia informe una vez conocida la emergencia por medio de una alarma para el alistamiento de las unidades bomberiles</t>
  </si>
  <si>
    <t>Realizar un (1) mantenimiento de los vehiculos del area operativa</t>
  </si>
  <si>
    <t>Capacitación Especializada</t>
  </si>
  <si>
    <t>Dirigir y coordinar las actividades operativas y de capacitación, para la gestión integral del riesgo contra incendios, los preparativos y atención de rescates en todas sus modalidades y la atención de incidentes con materiales peligrosos en el Municipio de Bucaramanga y zonas definidas por convenios, teninedo en cuenta las funciones, responsabilidades y visión en el ejercicio del cargo y la misión institucional.</t>
  </si>
  <si>
    <t>Comprende desde el establecimiento y estandarización de los módulos de capacitación a la comunidad y/o grupos de interés hasta el establecimiento de acciones de mejora.</t>
  </si>
  <si>
    <t>Falta de capacitación, programas de entrenamiento y reentrenamiento así como una comunicación asertiva</t>
  </si>
  <si>
    <t>La no ejecución del plan institucional de capacitación</t>
  </si>
  <si>
    <t>Realizar un plan institucional de capacitación acorde a las necesidades del personal.</t>
  </si>
  <si>
    <t>Solicitar cotizaciones a las entodades avaladas para dictar las capacitaciones</t>
  </si>
  <si>
    <t>Programar los cursos y capacitaciones de acuerdo a las necesidades</t>
  </si>
  <si>
    <t>Garantizar la correcta ejecución del plan institucional de capacitación</t>
  </si>
  <si>
    <t>Elaborar un (1) informe en donde se Identifiquen las necesidades de capacitación mediante la aplicación de una encuesta.</t>
  </si>
  <si>
    <t>Formular un (1) del plan institucional de capacitación de acuerdo a las necesidades identificadas</t>
  </si>
  <si>
    <t xml:space="preserve">Gestionar un (1) convenio y/o alianza para los diferentes programas de formación </t>
  </si>
  <si>
    <t>Realizar un (1) seguimiento a la correcta ejecución del Plan institucional de capacitación</t>
  </si>
  <si>
    <t xml:space="preserve">inadecuado control legal de las acciones disciplinarias de la dependencia  </t>
  </si>
  <si>
    <t>Realizar una (1) reunión de seguimiento mensual, aleatorio a los expedientes disciplinarios seleccionados para verificar el cumplimiento de términos de las etapas procesales</t>
  </si>
  <si>
    <t>prestación de servicios ineficiente e insatisfactoria</t>
  </si>
  <si>
    <t>Información inexacta o perdida de información por la no alimentación en el software y realizacion de los mantenimientos requeridos</t>
  </si>
  <si>
    <t>Capacitar al personal del área de prevención y seguridad sobre uso adecuado del software bomberil y sus funcionalidades</t>
  </si>
  <si>
    <t>Realizar mantenimiento preventivo y correctivo al software bomberil</t>
  </si>
  <si>
    <t>Revisar periodicamente que la información documentada en el software se encuentre actualizada</t>
  </si>
  <si>
    <t>Programar doce (12) mantenimientos preventivos al software</t>
  </si>
  <si>
    <t>Generar cuantro (4) informes del area reportados en el software</t>
  </si>
  <si>
    <t xml:space="preserve">Realizar la implementacion de (1) software bomberil </t>
  </si>
  <si>
    <t xml:space="preserve"> Trámite inoportuno a los requerimientos de los entes de control y vigilancia, de acuerdo con sus linemientos y términos de ley </t>
  </si>
  <si>
    <t>3
FISCAL</t>
  </si>
  <si>
    <t>El profesional encargado de dar trámite oportuno a los requerimientos de los entes de control y vigilancia verifica los términos de acuerdo con los lineamientos y la normatividad vigente</t>
  </si>
  <si>
    <t>4
FISCAL</t>
  </si>
  <si>
    <t>5
FISCAL</t>
  </si>
  <si>
    <t>6
FISCAL</t>
  </si>
  <si>
    <t>Cumplimiento del PIGA</t>
  </si>
  <si>
    <t>Cumplimiento de la normatividad ambiental</t>
  </si>
  <si>
    <t>Reporte trimestral del cumplimiento del PIGA</t>
  </si>
  <si>
    <t>El encargado del área ambiental hará un plan de trabajo - cronograma con las actividades de cumplimiento normativo y lo reportará a la dirección administrativa y financiera</t>
  </si>
  <si>
    <t>fallas en la infraestructura tecnológica</t>
  </si>
  <si>
    <t>pérdida de información institucional que acarre pérdida económica</t>
  </si>
  <si>
    <t>Realizar mantenimiento preventivo de la infraestructura tecnológica de la entidad</t>
  </si>
  <si>
    <t>Mantener las claves de los sitemas en custodía permanente</t>
  </si>
  <si>
    <t>Contratar y realizar el manteniemiento a la infraestructura tecnológica de la entidad</t>
  </si>
  <si>
    <t>Crear y hacer cump'lir un protocolo de custodia de claves de los sitemas de la entidad</t>
  </si>
  <si>
    <t>2
FISCAL</t>
  </si>
  <si>
    <t>Pago de viáticos sin justificar de acuerdo con el procedimiento</t>
  </si>
  <si>
    <t>Incumplimiento de transparencia, planeación, economía y demás principios propios de la Administración.</t>
  </si>
  <si>
    <t xml:space="preserve">Realizar un (01) seguimiento semestral de los viáticos realizados de ese periodo tomando una muestra aleatoria del 20% </t>
  </si>
  <si>
    <t>Recobros de incapacidades</t>
  </si>
  <si>
    <t>Debilidades en la gestión de controles operativos internos y seguimiento de las incapacidades.</t>
  </si>
  <si>
    <t>Realizar un (01) informe semestral del seguimiento a las incapacidades recibidas versus incapacidades gestionadas.</t>
  </si>
  <si>
    <t>Mayores valores pagados en la nómina</t>
  </si>
  <si>
    <t>Inconsistencias en la información reportada en el software de nómina de la entidad.</t>
  </si>
  <si>
    <t>2 FISCAL</t>
  </si>
  <si>
    <t>3 FISCAL</t>
  </si>
  <si>
    <t>El profesional encargado del  subproceso de acciones constitucionales socializará el procedimiento del pago de sentencias conciliaciones y laudos arbitrales con el fin de concientizar al equipo de abogados de la diferentes dependencias de la administración  que ejercen  la representación judicial del municipio de Bucaramanga en las acciones constitucionales,  sobre la importancia de pagar en los términos de ley las respetivas COSTA procesales decretadas en  el fallo judicial.</t>
  </si>
  <si>
    <t xml:space="preserve">debilidades en el diligenciamiento de la información exógena necesaria para dar cumplimiento al Estatuto Tributario Nacional ante la DIAN en los plazos establecidos </t>
  </si>
  <si>
    <t>El profesional del área contable verifica que la información exógena para reportar a la DIAN, se encuentra dentro de los plazos establecidos en el Estatuto Tributario Nacional, con el fin de evitar las sanciones que trata en su artículo 651</t>
  </si>
  <si>
    <t>Presentar la evidencia del cargue oportuno de la información exógena en la plataforma DIAN.</t>
  </si>
  <si>
    <t>El técnico administrativo y la oficina juridica realiza seguimiento a la contratación de los seguros para que se adquiera en los términos establecidos.</t>
  </si>
  <si>
    <t>Técnico administrativo</t>
  </si>
  <si>
    <t>pago de sanción e intereses moratorios</t>
  </si>
  <si>
    <t>trámite inoportuno a los requerimientos de los entes de control y vigilancia, de acuerdo con sus lineamientos y términos de ley</t>
  </si>
  <si>
    <t>La persona encargada de realizar seguimiento a los requerimientos elevados por los entes de control y vigilancia asignados a la Oficina de Control Interno de Gestión, verifica que la respuesta sea oportuna de conformidad con el plazo otorgado por el ente de control.</t>
  </si>
  <si>
    <t>Definir un cronograma de actividades de la oficina de control interno</t>
  </si>
  <si>
    <t>Enviar correo electrónico a los funcionarios del área de operaciones con el fin de recordar el buen uso de los equipos de la entidad</t>
  </si>
  <si>
    <t>Realizar inspección de los equipos de la entidad y en caso de daño informar al área encargada del inventario de la entidad</t>
  </si>
  <si>
    <t>pago de multas o sanciones</t>
  </si>
  <si>
    <t xml:space="preserve">fallas en la expedición de licencias de funcionamiento </t>
  </si>
  <si>
    <t>Capacitar al personal del área de prevención y seguridad sobre la normatividad y procedimiento de entrega de licencias de funcionamiento</t>
  </si>
  <si>
    <t>Cumplir con el procedimiento establecido para el otorgamiento de las licencias de funcionamiento</t>
  </si>
  <si>
    <t>Realizar un (01) informe trimestral sobre el cumplimiento de las respuestas de los entes de control y vigilancia competencia de la Secretaría Administrativa, conforme a solicitudes asignadas a través Sistema Gestión de Solicitudes del Ciudadano - GSC.</t>
  </si>
  <si>
    <t>Definir los lineamientos de las políticas y la estructura de operación del Cuerpo de Bomberos de Bucaramanga, mediante la formulación, ejecución, seguimiento y evaluación de los planes estratégicos, planes de acción y la gestión de los riesgos, con eficiencia, eficacia y efectividad con el propósito de garantizar el cumplimiento de la razón de ser y objetivos institucionales.</t>
  </si>
  <si>
    <t>El proceso inicia desde el análisis del contexto organizacional, la identificación de los grupos de interés, la formulación de la Plataforma estratégica hasta la ejecución de los planes institucionales y la rendición de cuentas.</t>
  </si>
  <si>
    <t xml:space="preserve">Pago de sanción e intereses moratorios </t>
  </si>
  <si>
    <t>incumplimiento de los proyectos contenidos en el Plan de Desarrollo Municipal</t>
  </si>
  <si>
    <t>Llevar un control de los informes y requerimientos que por ley hay que en realizar y hacer seguimiento</t>
  </si>
  <si>
    <t>Dirección general</t>
  </si>
  <si>
    <t>Seguimiento a los indicadores para los procesos de la entidad</t>
  </si>
  <si>
    <t>Cumplimiento del cronograma de entrega de los EPP</t>
  </si>
  <si>
    <t>sanciones económicas por parte del ente de control</t>
  </si>
  <si>
    <t>no afiliación a la administradora de riesgos laborales</t>
  </si>
  <si>
    <t>El encarcagado de las afiliaciones a la ARL descarga los certificacos de afiliaciones a la ARL</t>
  </si>
  <si>
    <t>Los supervisores de contrato ejecutan la verificación de planillas de pago y afiliaciones por parte de la oficina de contratación a personal contratists CPS</t>
  </si>
  <si>
    <t>Afiliaciones de personal de planta y contratistas según necesidad</t>
  </si>
  <si>
    <t>Requisito indispensable para aprobación de cuentas de cobro de contratistas por parte del supervisor del mismo.</t>
  </si>
  <si>
    <t>Supervisores de contratos</t>
  </si>
  <si>
    <t>Encargo de afiliaciones y contratistas</t>
  </si>
  <si>
    <t>no cumplimiento de la normatividad en materia ambiental</t>
  </si>
  <si>
    <t>inadecuado funcionamiento de los sistemas de la entidad</t>
  </si>
  <si>
    <t>Contratar personal idóneo para el área de sistemas</t>
  </si>
  <si>
    <t>Priorizar la contratación de personal idóneo para el área de sistemas de la entidad</t>
  </si>
  <si>
    <t>El riesgo afecta la imagen de la entidad internamente, de conocimiento general, nivel interno, de junta directiva y accionistas y/o de provedores</t>
  </si>
  <si>
    <t>Diseñar el programa de gestión para el riesgo psicosocial</t>
  </si>
  <si>
    <t>Establecer un (1) programa de formación integral para los colaboradores que les permita mejorar su desempeño y brindar herramientas para una participación segura y activa en su trabajo</t>
  </si>
  <si>
    <t>Responsable del programa de riesgo psicosocial</t>
  </si>
  <si>
    <t>Responsable del pago de viáticos</t>
  </si>
  <si>
    <t>Responsable del recobro de incapacidades</t>
  </si>
  <si>
    <t>El encargado del pago de viáticos verifica el cumplimiento de los requisitos establecidos para el pago</t>
  </si>
  <si>
    <t>El encargado del recobro de incapacidades verifica la base de datos de las incapacidades radicadas, para el cobro de las mismas ante las EPS mediante informe de seguimiento.</t>
  </si>
  <si>
    <t>El encargado de nómina verifica la información reportada de acuerdo con el procedimiento para liquidación de nómina y liquidación  prima de servicios y navidad</t>
  </si>
  <si>
    <t>Aplicar el procedimiento para liquidación de nómina mensual y liquidación prima de servicios y navidad, generando mensualmente una prenómina para su revisión y posteriormente generar el documento oficial de nómina</t>
  </si>
  <si>
    <t>Responsable de la nómina de la entidad</t>
  </si>
  <si>
    <t>Errores en la demora en el pago de las prestaciones sociales de personal que se retira de la planta de empleados de Bomberos de Bucaramanga</t>
  </si>
  <si>
    <t>Ausencia de controles preventivos y detectivos en el proceso de liquidación y pago</t>
  </si>
  <si>
    <t>El encargado de nómina verifica que los pagos se hagan en los tiempos establecidos por norma</t>
  </si>
  <si>
    <t>Realizar un (1) seguimiento semestral  de las liquidaciones de personal de la planta tomando una muestra aleatoria del 30%</t>
  </si>
  <si>
    <t>Errores en la liquidación y cálculo de la retención en la fuente practicada a los ingresos laborales de los empleados de la planta de Bomberos de Bucaramanga</t>
  </si>
  <si>
    <t>Ausencia de controles preventivos y detectivos en el proceso de liquidación</t>
  </si>
  <si>
    <t>El encargado de nómina verifica la información del sistema de nómina y garantiza el correcto cálculo y descuento a los funcionarios por concepto de retención por salarios.</t>
  </si>
  <si>
    <t>Realizar una (1) socialización del procedimiento de liquidación de prestaciones sociales al personal de planta de la entidad</t>
  </si>
  <si>
    <t xml:space="preserve">pago de sanción e intereses moratorios </t>
  </si>
  <si>
    <t xml:space="preserve">trámite inoportuno a los requerimientos entes de Inspección, Vigilancia y control de acuerdo con sus lineamientos y términos de ley </t>
  </si>
  <si>
    <t>El Jefe de la Oficina Jurídica emitirá lineamientos respecto de la forma adecuada de ejercer la Defensa de los intereses de Bomberos de Bucaramanga en aras de prevenir la configuración de Daño Antijurídico dirigidos a los profesionales del Derecho que ejercen Representación Judicial y extrajudicial.</t>
  </si>
  <si>
    <t>El Jefe de la Oficina Jurídica emitirá lineamientos respecto de la forma adecuada de ejercer la Defensa Técnica de los intereses de Bomberos de Bucaramanga en aras de prevenir la configuración de Daño Antijurídico dirigidos a los profesionales del Derecho que ejercen Representación Judicial y extrajudicial.</t>
  </si>
  <si>
    <t>Expedir y comunicar una circular dirigida a los representantes del Bomberos de Bucaramanga al interior a efectos que, los apoderados ejerzan en debida forma la defensa técnica de la Entidad.</t>
  </si>
  <si>
    <t>Realizar dos socializaciones en el año de la defensa jurídica de la entidad a quienes ejercen la defensa de los procesos administrativos que se adelanta contra la Entidad</t>
  </si>
  <si>
    <t xml:space="preserve">incumplimiento en los términos contemplados en el Art. 195 de CPACA para realizar el pago de sentencias y conciliaciones.  </t>
  </si>
  <si>
    <t>El Jefe de la Oficina Jurídica socializará el lineamiento en el cual se recalca del deber del acatar el procedimiento de pago de sentencias, conciliaciones y laudos  arbitrales con el fin de prevenir la generación de intereses moratorios.</t>
  </si>
  <si>
    <t>Realizar una socialización en el año del Pago de Sentencias Judiciales, Conciliaciones y Laudos Arbitrales dirigida a los abogados de la oficina jurídica encargados de ejercer la defensa de Bomberos de Bucaramanga .</t>
  </si>
  <si>
    <t>Oficina Jurídica</t>
  </si>
  <si>
    <t>investigaciones disciplinarias y sanciones por entes de control</t>
  </si>
  <si>
    <t>pago de sanción</t>
  </si>
  <si>
    <t>sanciones económicas</t>
  </si>
  <si>
    <t>información errada que afecte a la comunidad</t>
  </si>
  <si>
    <t>Corroborar la información a publicar con el responsable del área generadora de la información</t>
  </si>
  <si>
    <t>Gestionar la infraestructura y capacidad tecnológica mediante el suministro, los medios y herramientas necesarios para soportar el funcionamiento de los servicios tecnológicos de información y comunicación, con el propósito de brindar soporte a Bomberos de Bucaramanga en el cumplimiento de los objetivos misionales.</t>
  </si>
  <si>
    <t>Comprende desde la formulación del plan estratégico de las tecnologías de la información hasta el establecimiento de acciones de mejora</t>
  </si>
  <si>
    <t>Recursos Físicos</t>
  </si>
  <si>
    <t>Velar por la custodia y mantenimiento de los bienes de la entidad para la operación eficaz de los procesos.</t>
  </si>
  <si>
    <t>Comprende desde la determinación de las necesidades de recursos de los diferentes procesos de la organización hasta el establecimiento de acciones de mejora.</t>
  </si>
  <si>
    <t>vencimiento de las pólizas</t>
  </si>
  <si>
    <t>contratación inoportuna de los seguros de la entidad</t>
  </si>
  <si>
    <t>insuficiencia en los inventarios de almacén para el reemplazo de los bienes muebles de la entidad</t>
  </si>
  <si>
    <t>Daño en el mobilliario por largo tiempo de uso</t>
  </si>
  <si>
    <t>investigaciones y/o Sanciones Disciplinarias</t>
  </si>
  <si>
    <t>El abogado encargado del proceso disciplinario verifica el adecuado control legal de las actuaciones</t>
  </si>
  <si>
    <t>Realizar un (1) informe trimestral de los procesos disciplinarios reportando la verificación del adecuado control legal de las actuaciones</t>
  </si>
  <si>
    <t>Oficina jurídica</t>
  </si>
  <si>
    <t>El jefe de la oficina jurídica verifica a través de inspecciones el cumplimiento de términos de las etapas procesales del expediente disciplinario</t>
  </si>
  <si>
    <t>incumplimiento de la normatividad archivística en los documentos emanados de la Oficina de Control Interno Disciplinario que ocasiones pérdida de expedientes</t>
  </si>
  <si>
    <t>El encargado del archivo de la oficina jurídica realiza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</si>
  <si>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en los tiempos establecidos en el cronograma del  Archivo Central</t>
  </si>
  <si>
    <t>daño en equipos</t>
  </si>
  <si>
    <t>uso indebido de los equipos del area de operaciones</t>
  </si>
  <si>
    <t>Gestión reducción del riesgo</t>
  </si>
  <si>
    <t>Coordinar y realizar las actividades de prevención e inspecciones de seguridad humana y protección contra incendios y emergencias dirigidas a las viviendas, edificaciones públicas, privadas, establecimientos comerciales e industriales, entidades educativas, eventos masivos y la comunidad en general del Municipio de Bucaramanga, teniendo en cuenta las funciones, responsabilidades y visión en el ejercicio del cargo, y la misión institucional.</t>
  </si>
  <si>
    <t xml:space="preserve">Comprende desde la identificacion de la necesidad del concepto técnico en materia de seguridad humana, protección contra incendios y emergencia hasta el establecimiento de acciones de mejora  </t>
  </si>
  <si>
    <t>Área de sistemas</t>
  </si>
  <si>
    <t>Área de prevención</t>
  </si>
  <si>
    <t>pagos realizados fuera de los plazos establecidos</t>
  </si>
  <si>
    <t>Procedimiento de gestión prioritaria para pagos urgentes o con riesgo de mora, incluyendo revisión express y autorización directa</t>
  </si>
  <si>
    <t>costos adicionales de intereses moratorios, sanciones o penalidades</t>
  </si>
  <si>
    <t>Continuo</t>
  </si>
  <si>
    <t>Priorizar pagos urgentes o con riesgo de mora, de acuerdo a la disponibilidad presupuestal del momento</t>
  </si>
  <si>
    <t>Plan anualizado de caja</t>
  </si>
  <si>
    <t>Elaborar un (1) plan anual de caja</t>
  </si>
  <si>
    <t>Presupuestar el rubro de aporte a fondo de contingencias</t>
  </si>
  <si>
    <t>Rubro de aporte a fondo de contingencias</t>
  </si>
  <si>
    <t>Director Administrativo y Financiero
Profesional de presupuesto</t>
  </si>
  <si>
    <t>Elaborar un (1) aviso de vencimiento de las polizas expedidas</t>
  </si>
  <si>
    <t>Realizar el seguimiento para la verificacion de la expedición de pólizas dentro de la vigencia.</t>
  </si>
  <si>
    <t>Realizar una revision periodica de los inventarios</t>
  </si>
  <si>
    <t>El capitán de operaciones, prevención, capacitación y funcionarios responsables de vehiculos realizaran la revisión periódica de los vencimientos del los SOAT.</t>
  </si>
  <si>
    <t>Cada dependencia deberá  informar las novedades presentadas en los inventarios.</t>
  </si>
  <si>
    <t># Reportes elaborados / # Reportes proyectados * 100%</t>
  </si>
  <si>
    <t># Avisos enviados / # Avisos a enviar * 100%</t>
  </si>
  <si>
    <t># Polizas expedidas / # Polizas requeridas * 100%</t>
  </si>
  <si>
    <t>indicador</t>
  </si>
  <si>
    <t># inventarios realizados / # numeros de inventario requeridas * 100%</t>
  </si>
  <si>
    <t>30/12/2026</t>
  </si>
  <si>
    <t>202/12/31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</si>
</sst>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sz val="12"/>
      <color theme="1"/>
      <name val="Century Gothic"/>
      <family val="2"/>
    </font>
    <font>
      <sz val="16"/>
      <color theme="1"/>
      <name val="Arial Narrow"/>
      <family val="2"/>
    </font>
    <font>
      <sz val="22"/>
      <color theme="1"/>
      <name val="Arial"/>
      <family val="2"/>
    </font>
    <font>
      <sz val="22"/>
      <color theme="1"/>
      <name val="Arial Narrow"/>
      <family val="2"/>
    </font>
  </fonts>
  <fills count="2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bgColor rgb="FF000000"/>
      </patternFill>
    </fill>
    <fill>
      <patternFill patternType="solid">
        <fgColor rgb="FFFFFFFF"/>
        <bgColor rgb="FF000000"/>
      </patternFill>
    </fill>
    <fill>
      <patternFill patternType="solid">
        <fgColor theme="9" tint="0.79998168889431442"/>
        <bgColor rgb="FF000000"/>
      </patternFill>
    </fill>
  </fills>
  <borders count="12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ashed">
        <color theme="1"/>
      </left>
      <right style="dashed">
        <color theme="1"/>
      </right>
      <top style="dashed">
        <color theme="1"/>
      </top>
      <bottom style="dashed">
        <color theme="1"/>
      </bottom>
      <diagonal/>
    </border>
    <border>
      <left/>
      <right/>
      <top style="dashed">
        <color theme="1"/>
      </top>
      <bottom/>
      <diagonal/>
    </border>
    <border>
      <left style="dashed">
        <color theme="1"/>
      </left>
      <right/>
      <top style="dashed">
        <color theme="1"/>
      </top>
      <bottom/>
      <diagonal/>
    </border>
    <border>
      <left/>
      <right style="dashed">
        <color theme="1"/>
      </right>
      <top style="dashed">
        <color theme="1"/>
      </top>
      <bottom/>
      <diagonal/>
    </border>
    <border>
      <left style="dashed">
        <color theme="1"/>
      </left>
      <right/>
      <top/>
      <bottom/>
      <diagonal/>
    </border>
    <border>
      <left/>
      <right style="dashed">
        <color theme="1"/>
      </right>
      <top/>
      <bottom/>
      <diagonal/>
    </border>
    <border>
      <left style="dashed">
        <color theme="1"/>
      </left>
      <right/>
      <top/>
      <bottom style="dashed">
        <color theme="1"/>
      </bottom>
      <diagonal/>
    </border>
    <border>
      <left/>
      <right/>
      <top/>
      <bottom style="dashed">
        <color theme="1"/>
      </bottom>
      <diagonal/>
    </border>
    <border>
      <left/>
      <right style="dashed">
        <color theme="1"/>
      </right>
      <top/>
      <bottom style="dashed">
        <color theme="1"/>
      </bottom>
      <diagonal/>
    </border>
    <border>
      <left style="dashed">
        <color rgb="FFFF0000"/>
      </left>
      <right style="dotted">
        <color rgb="FFFF5050"/>
      </right>
      <top style="dashed">
        <color rgb="FFFF0000"/>
      </top>
      <bottom style="dashed">
        <color rgb="FFFF0000"/>
      </bottom>
      <diagonal/>
    </border>
    <border>
      <left style="dotted">
        <color rgb="FFFF5050"/>
      </left>
      <right style="dotted">
        <color rgb="FFFF5050"/>
      </right>
      <top style="dashed">
        <color rgb="FFFF0000"/>
      </top>
      <bottom style="dashed">
        <color rgb="FFFF0000"/>
      </bottom>
      <diagonal/>
    </border>
    <border>
      <left style="dotted">
        <color rgb="FFFF5050"/>
      </left>
      <right style="dashed">
        <color rgb="FFFF0000"/>
      </right>
      <top style="dashed">
        <color rgb="FFFF0000"/>
      </top>
      <bottom style="dashed">
        <color rgb="FFFF0000"/>
      </bottom>
      <diagonal/>
    </border>
    <border>
      <left style="dashed">
        <color theme="9" tint="-0.24994659260841701"/>
      </left>
      <right/>
      <top style="dashed">
        <color theme="9" tint="-0.24994659260841701"/>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right style="dashed">
        <color theme="9" tint="-0.24994659260841701"/>
      </right>
      <top style="dashed">
        <color theme="9" tint="-0.24994659260841701"/>
      </top>
      <bottom/>
      <diagonal/>
    </border>
    <border>
      <left style="dashed">
        <color rgb="FFFF0000"/>
      </left>
      <right style="dotted">
        <color rgb="FFFF5050"/>
      </right>
      <top style="dashed">
        <color rgb="FFFF0000"/>
      </top>
      <bottom/>
      <diagonal/>
    </border>
    <border>
      <left style="dotted">
        <color rgb="FFFF5050"/>
      </left>
      <right style="dotted">
        <color rgb="FFFF5050"/>
      </right>
      <top style="dashed">
        <color rgb="FFFF0000"/>
      </top>
      <bottom/>
      <diagonal/>
    </border>
    <border>
      <left style="dotted">
        <color rgb="FFFF5050"/>
      </left>
      <right style="dashed">
        <color rgb="FFFF0000"/>
      </right>
      <top style="dashed">
        <color rgb="FFFF0000"/>
      </top>
      <bottom/>
      <diagonal/>
    </border>
    <border>
      <left style="dotted">
        <color theme="9" tint="-0.24994659260841701"/>
      </left>
      <right style="dotted">
        <color theme="9" tint="-0.24994659260841701"/>
      </right>
      <top style="dotted">
        <color theme="9" tint="-0.24994659260841701"/>
      </top>
      <bottom style="dott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s>
  <cellStyleXfs count="6">
    <xf numFmtId="0" fontId="0" fillId="0" borderId="0"/>
    <xf numFmtId="9" fontId="14" fillId="0" borderId="0" applyFont="0" applyFill="0" applyBorder="0" applyAlignment="0" applyProtection="0"/>
    <xf numFmtId="0" fontId="45" fillId="0" borderId="0"/>
    <xf numFmtId="0" fontId="46" fillId="0" borderId="0"/>
    <xf numFmtId="0" fontId="5" fillId="0" borderId="0"/>
    <xf numFmtId="164" fontId="14" fillId="0" borderId="0" applyFont="0" applyFill="0" applyBorder="0" applyAlignment="0" applyProtection="0"/>
  </cellStyleXfs>
  <cellXfs count="69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6" xfId="0" applyFont="1" applyFill="1" applyBorder="1" applyAlignment="1">
      <alignment horizontal="center" vertical="center" wrapText="1" readingOrder="1"/>
    </xf>
    <xf numFmtId="0" fontId="10" fillId="0" borderId="6" xfId="0" applyFont="1" applyBorder="1" applyAlignment="1">
      <alignment horizontal="justify" vertical="center" wrapText="1" readingOrder="1"/>
    </xf>
    <xf numFmtId="9" fontId="10" fillId="0" borderId="6"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2"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6"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6"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6"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1" borderId="7" xfId="0" applyFont="1" applyFill="1" applyBorder="1" applyAlignment="1" applyProtection="1">
      <alignment horizontal="center" vertic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14"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22" fillId="13" borderId="14" xfId="0" applyFont="1" applyFill="1" applyBorder="1" applyAlignment="1" applyProtection="1">
      <alignment horizontal="center" wrapText="1" readingOrder="1"/>
      <protection hidden="1"/>
    </xf>
    <xf numFmtId="0" fontId="0" fillId="3" borderId="0" xfId="0" applyFill="1"/>
    <xf numFmtId="0" fontId="5" fillId="3" borderId="0" xfId="0" applyFont="1" applyFill="1"/>
    <xf numFmtId="0" fontId="34" fillId="3" borderId="0" xfId="0" applyFont="1" applyFill="1"/>
    <xf numFmtId="0" fontId="35" fillId="3" borderId="24" xfId="0" applyFont="1" applyFill="1" applyBorder="1" applyAlignment="1">
      <alignment horizontal="center" vertical="center" wrapText="1" readingOrder="1"/>
    </xf>
    <xf numFmtId="0" fontId="36" fillId="3" borderId="24" xfId="0" applyFont="1" applyFill="1" applyBorder="1" applyAlignment="1">
      <alignment horizontal="justify" vertical="center" wrapText="1" readingOrder="1"/>
    </xf>
    <xf numFmtId="9" fontId="35" fillId="3" borderId="3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6" fillId="3" borderId="23" xfId="0" applyFont="1" applyFill="1" applyBorder="1" applyAlignment="1">
      <alignment horizontal="justify" vertical="center" wrapText="1" readingOrder="1"/>
    </xf>
    <xf numFmtId="9" fontId="35" fillId="3" borderId="28" xfId="0" applyNumberFormat="1" applyFont="1" applyFill="1" applyBorder="1" applyAlignment="1">
      <alignment horizontal="center" vertical="center" wrapText="1" readingOrder="1"/>
    </xf>
    <xf numFmtId="0" fontId="36" fillId="3" borderId="28" xfId="0" applyFont="1" applyFill="1" applyBorder="1" applyAlignment="1">
      <alignment horizontal="center" vertical="center" wrapText="1" readingOrder="1"/>
    </xf>
    <xf numFmtId="0" fontId="35" fillId="3" borderId="30" xfId="0" applyFont="1" applyFill="1" applyBorder="1" applyAlignment="1">
      <alignment horizontal="center" vertical="center" wrapText="1" readingOrder="1"/>
    </xf>
    <xf numFmtId="0" fontId="36" fillId="3" borderId="30" xfId="0" applyFont="1" applyFill="1" applyBorder="1" applyAlignment="1">
      <alignment horizontal="justify" vertical="center" wrapText="1" readingOrder="1"/>
    </xf>
    <xf numFmtId="0" fontId="36" fillId="3" borderId="31" xfId="0" applyFont="1" applyFill="1" applyBorder="1" applyAlignment="1">
      <alignment horizontal="center" vertical="center" wrapText="1" readingOrder="1"/>
    </xf>
    <xf numFmtId="0" fontId="44" fillId="3" borderId="0" xfId="0" applyFont="1" applyFill="1"/>
    <xf numFmtId="0" fontId="35" fillId="14" borderId="35" xfId="0" applyFont="1" applyFill="1" applyBorder="1" applyAlignment="1">
      <alignment horizontal="center" vertical="center" wrapText="1" readingOrder="1"/>
    </xf>
    <xf numFmtId="0" fontId="35" fillId="14" borderId="36" xfId="0" applyFont="1" applyFill="1" applyBorder="1" applyAlignment="1">
      <alignment horizontal="center" vertical="center" wrapText="1" readingOrder="1"/>
    </xf>
    <xf numFmtId="0" fontId="13" fillId="3" borderId="0" xfId="0" applyFont="1" applyFill="1"/>
    <xf numFmtId="0" fontId="29"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3" fillId="0" borderId="2" xfId="0" applyFont="1" applyBorder="1" applyAlignment="1" applyProtection="1">
      <alignment horizontal="center" vertical="top" wrapText="1"/>
      <protection locked="0"/>
    </xf>
    <xf numFmtId="0" fontId="47" fillId="3" borderId="41" xfId="2" applyFont="1" applyFill="1" applyBorder="1"/>
    <xf numFmtId="0" fontId="47" fillId="3" borderId="42" xfId="2" applyFont="1" applyFill="1" applyBorder="1"/>
    <xf numFmtId="0" fontId="47" fillId="3" borderId="43" xfId="2" applyFont="1" applyFill="1" applyBorder="1"/>
    <xf numFmtId="0" fontId="0" fillId="3" borderId="10" xfId="0" applyFill="1" applyBorder="1"/>
    <xf numFmtId="0" fontId="49" fillId="3" borderId="0" xfId="2" quotePrefix="1" applyFont="1" applyFill="1" applyAlignment="1">
      <alignment horizontal="left" vertical="top" wrapText="1"/>
    </xf>
    <xf numFmtId="0" fontId="50" fillId="3" borderId="0" xfId="2" quotePrefix="1" applyFont="1" applyFill="1" applyAlignment="1">
      <alignment horizontal="left" vertical="top" wrapText="1"/>
    </xf>
    <xf numFmtId="0" fontId="50" fillId="3" borderId="65"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65" xfId="2" quotePrefix="1" applyFont="1" applyFill="1" applyBorder="1" applyAlignment="1">
      <alignment horizontal="left" vertical="top" wrapText="1"/>
    </xf>
    <xf numFmtId="0" fontId="47" fillId="0" borderId="65" xfId="2" quotePrefix="1" applyFont="1" applyBorder="1" applyAlignment="1">
      <alignment horizontal="left" vertical="top" wrapText="1"/>
    </xf>
    <xf numFmtId="0" fontId="51" fillId="3" borderId="0" xfId="2" quotePrefix="1" applyFont="1" applyFill="1" applyAlignment="1">
      <alignment horizontal="left" vertical="top" wrapText="1"/>
    </xf>
    <xf numFmtId="0" fontId="51" fillId="3" borderId="76" xfId="2" quotePrefix="1" applyFont="1" applyFill="1" applyBorder="1" applyAlignment="1">
      <alignment horizontal="left" vertical="top" wrapText="1"/>
    </xf>
    <xf numFmtId="0" fontId="51" fillId="3" borderId="65" xfId="2" quotePrefix="1" applyFont="1" applyFill="1" applyBorder="1" applyAlignment="1">
      <alignment horizontal="left" vertical="top" wrapText="1"/>
    </xf>
    <xf numFmtId="0" fontId="47" fillId="3" borderId="76" xfId="2" applyFont="1" applyFill="1" applyBorder="1"/>
    <xf numFmtId="0" fontId="47" fillId="3" borderId="0" xfId="2" applyFont="1" applyFill="1"/>
    <xf numFmtId="0" fontId="47" fillId="3" borderId="65" xfId="2" applyFont="1" applyFill="1" applyBorder="1"/>
    <xf numFmtId="0" fontId="47" fillId="3" borderId="10" xfId="2" applyFont="1" applyFill="1" applyBorder="1"/>
    <xf numFmtId="0" fontId="47" fillId="3" borderId="9" xfId="2"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2" applyFont="1" applyFill="1" applyAlignment="1">
      <alignment horizontal="left" vertical="top" wrapText="1"/>
    </xf>
    <xf numFmtId="0" fontId="47" fillId="3" borderId="9" xfId="2" applyFont="1" applyFill="1" applyBorder="1" applyAlignment="1">
      <alignment horizontal="left" vertical="top" wrapText="1"/>
    </xf>
    <xf numFmtId="0" fontId="47" fillId="3" borderId="10" xfId="2" applyFont="1" applyFill="1" applyBorder="1" applyAlignment="1">
      <alignment horizontal="left" vertical="top" wrapText="1"/>
    </xf>
    <xf numFmtId="0" fontId="47" fillId="3" borderId="11" xfId="2" applyFont="1" applyFill="1" applyBorder="1"/>
    <xf numFmtId="0" fontId="47" fillId="3" borderId="13" xfId="2" applyFont="1" applyFill="1" applyBorder="1"/>
    <xf numFmtId="0" fontId="47" fillId="3" borderId="12" xfId="2" applyFont="1" applyFill="1" applyBorder="1"/>
    <xf numFmtId="0" fontId="15" fillId="16" borderId="0" xfId="0" applyFont="1" applyFill="1" applyAlignment="1">
      <alignment horizontal="left" vertical="top" wrapText="1"/>
    </xf>
    <xf numFmtId="0" fontId="45" fillId="3" borderId="87" xfId="0" applyFont="1" applyFill="1" applyBorder="1" applyAlignment="1">
      <alignment vertical="center" wrapText="1"/>
    </xf>
    <xf numFmtId="0" fontId="15" fillId="16" borderId="0" xfId="0" applyFont="1" applyFill="1" applyAlignment="1">
      <alignment wrapText="1"/>
    </xf>
    <xf numFmtId="0" fontId="5" fillId="0" borderId="0" xfId="0" applyFont="1" applyAlignment="1">
      <alignment vertical="top" wrapText="1"/>
    </xf>
    <xf numFmtId="0" fontId="60" fillId="0" borderId="0" xfId="0" applyFont="1" applyAlignment="1">
      <alignment horizontal="center" vertical="center" wrapText="1"/>
    </xf>
    <xf numFmtId="0" fontId="61" fillId="0" borderId="0" xfId="0" applyFont="1" applyAlignment="1">
      <alignment vertical="center" wrapText="1"/>
    </xf>
    <xf numFmtId="0" fontId="56" fillId="0" borderId="35" xfId="0" applyFont="1" applyBorder="1" applyAlignment="1">
      <alignment horizontal="center" vertical="center" wrapText="1"/>
    </xf>
    <xf numFmtId="0" fontId="56" fillId="0" borderId="94" xfId="0" applyFont="1" applyBorder="1" applyAlignment="1">
      <alignment horizontal="center" vertical="center" wrapText="1"/>
    </xf>
    <xf numFmtId="0" fontId="56" fillId="0" borderId="37" xfId="0" applyFont="1" applyBorder="1" applyAlignment="1">
      <alignment horizontal="center" vertical="center" wrapText="1"/>
    </xf>
    <xf numFmtId="0" fontId="59" fillId="0" borderId="0" xfId="0" applyFont="1" applyAlignment="1">
      <alignment horizontal="center" vertical="center"/>
    </xf>
    <xf numFmtId="0" fontId="62" fillId="0" borderId="0" xfId="0" applyFont="1" applyAlignment="1">
      <alignment horizontal="center" vertical="center"/>
    </xf>
    <xf numFmtId="0" fontId="33"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wrapText="1"/>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7" fillId="0" borderId="2" xfId="0" applyFont="1" applyBorder="1" applyAlignment="1" applyProtection="1">
      <alignment horizontal="justify" vertical="center" wrapText="1"/>
      <protection locked="0"/>
    </xf>
    <xf numFmtId="0" fontId="68" fillId="3" borderId="0" xfId="0" applyFont="1" applyFill="1" applyAlignment="1">
      <alignment horizontal="justify" vertical="center" wrapText="1" readingOrder="1"/>
    </xf>
    <xf numFmtId="0" fontId="69" fillId="3" borderId="0" xfId="0" applyFont="1" applyFill="1"/>
    <xf numFmtId="0" fontId="70" fillId="3" borderId="0" xfId="0" applyFont="1" applyFill="1" applyAlignment="1">
      <alignment horizontal="justify" vertical="center" wrapText="1" readingOrder="1"/>
    </xf>
    <xf numFmtId="0" fontId="45" fillId="13" borderId="85" xfId="0" applyFont="1" applyFill="1" applyBorder="1" applyAlignment="1">
      <alignment vertical="center" wrapText="1"/>
    </xf>
    <xf numFmtId="0" fontId="42" fillId="19" borderId="88" xfId="0" applyFont="1" applyFill="1" applyBorder="1" applyAlignment="1">
      <alignment horizontal="left" vertical="center" wrapText="1" indent="1"/>
    </xf>
    <xf numFmtId="0" fontId="42" fillId="19" borderId="90" xfId="0" applyFont="1" applyFill="1" applyBorder="1" applyAlignment="1">
      <alignment horizontal="left" vertical="center" wrapText="1" indent="1"/>
    </xf>
    <xf numFmtId="0" fontId="55" fillId="19" borderId="94" xfId="0" applyFont="1" applyFill="1" applyBorder="1" applyAlignment="1">
      <alignment horizontal="center" vertical="center" wrapText="1"/>
    </xf>
    <xf numFmtId="0" fontId="55" fillId="19" borderId="37" xfId="0"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33" fillId="0" borderId="0" xfId="0" applyFont="1" applyAlignment="1" applyProtection="1">
      <alignment vertical="center" wrapText="1"/>
      <protection locked="0"/>
    </xf>
    <xf numFmtId="0" fontId="4" fillId="2" borderId="114" xfId="0" applyFont="1" applyFill="1" applyBorder="1" applyAlignment="1">
      <alignment horizontal="center" vertical="center" textRotation="90"/>
    </xf>
    <xf numFmtId="0" fontId="1" fillId="0" borderId="114" xfId="0" applyFont="1" applyBorder="1" applyAlignment="1">
      <alignment horizontal="center" vertical="center"/>
    </xf>
    <xf numFmtId="0" fontId="33" fillId="0" borderId="114" xfId="0" applyFont="1" applyBorder="1" applyAlignment="1" applyProtection="1">
      <alignment horizontal="center" vertical="center"/>
      <protection locked="0"/>
    </xf>
    <xf numFmtId="0" fontId="1" fillId="0" borderId="114" xfId="0" applyFont="1" applyBorder="1" applyAlignment="1" applyProtection="1">
      <alignment horizontal="center" vertical="center" wrapText="1"/>
      <protection locked="0"/>
    </xf>
    <xf numFmtId="0" fontId="1" fillId="0" borderId="114" xfId="0" applyFont="1" applyBorder="1" applyAlignment="1" applyProtection="1">
      <alignment horizontal="center" vertical="center"/>
      <protection hidden="1"/>
    </xf>
    <xf numFmtId="0" fontId="33" fillId="0" borderId="114" xfId="0" applyFont="1" applyBorder="1" applyAlignment="1" applyProtection="1">
      <alignment horizontal="center" vertical="center" textRotation="90"/>
      <protection locked="0"/>
    </xf>
    <xf numFmtId="9" fontId="33" fillId="0" borderId="114" xfId="0" applyNumberFormat="1" applyFont="1" applyBorder="1" applyAlignment="1" applyProtection="1">
      <alignment horizontal="center" vertical="center"/>
      <protection hidden="1"/>
    </xf>
    <xf numFmtId="9" fontId="1" fillId="0" borderId="114" xfId="1" applyFont="1" applyBorder="1" applyAlignment="1">
      <alignment horizontal="center" vertical="center"/>
    </xf>
    <xf numFmtId="0" fontId="55" fillId="0" borderId="114" xfId="0" applyFont="1" applyBorder="1" applyAlignment="1" applyProtection="1">
      <alignment horizontal="center" vertical="center" textRotation="90" wrapText="1"/>
      <protection hidden="1"/>
    </xf>
    <xf numFmtId="0" fontId="55" fillId="0" borderId="114" xfId="0" applyFont="1" applyBorder="1" applyAlignment="1" applyProtection="1">
      <alignment horizontal="center" vertical="center" textRotation="90"/>
      <protection hidden="1"/>
    </xf>
    <xf numFmtId="0" fontId="6" fillId="0" borderId="114" xfId="0" applyFont="1" applyBorder="1" applyAlignment="1" applyProtection="1">
      <alignment vertical="center" wrapText="1"/>
      <protection locked="0"/>
    </xf>
    <xf numFmtId="14" fontId="6" fillId="0" borderId="114" xfId="0" applyNumberFormat="1" applyFont="1" applyBorder="1" applyAlignment="1" applyProtection="1">
      <alignment horizontal="center" vertical="center"/>
      <protection locked="0"/>
    </xf>
    <xf numFmtId="0" fontId="6" fillId="0" borderId="114" xfId="0" applyFont="1" applyBorder="1" applyAlignment="1" applyProtection="1">
      <alignment horizontal="justify" vertical="center" wrapText="1"/>
      <protection locked="0"/>
    </xf>
    <xf numFmtId="0" fontId="33" fillId="0" borderId="114" xfId="0" applyFont="1" applyBorder="1" applyAlignment="1" applyProtection="1">
      <alignment horizontal="center" vertical="top" wrapText="1"/>
      <protection locked="0"/>
    </xf>
    <xf numFmtId="0" fontId="4" fillId="0" borderId="114" xfId="0" applyFont="1" applyBorder="1" applyAlignment="1">
      <alignment horizontal="center" vertical="center" wrapText="1"/>
    </xf>
    <xf numFmtId="0" fontId="1" fillId="0" borderId="114" xfId="0" applyFont="1" applyBorder="1"/>
    <xf numFmtId="0" fontId="1" fillId="0" borderId="114" xfId="0" applyFont="1" applyBorder="1" applyAlignment="1">
      <alignment vertical="center"/>
    </xf>
    <xf numFmtId="0" fontId="1" fillId="0" borderId="114" xfId="0" applyFont="1" applyBorder="1" applyAlignment="1" applyProtection="1">
      <alignment vertical="center"/>
      <protection hidden="1"/>
    </xf>
    <xf numFmtId="9" fontId="33" fillId="0" borderId="114" xfId="0" applyNumberFormat="1" applyFont="1" applyBorder="1" applyAlignment="1" applyProtection="1">
      <alignment vertical="center"/>
      <protection hidden="1"/>
    </xf>
    <xf numFmtId="0" fontId="55" fillId="0" borderId="114" xfId="0" applyFont="1" applyBorder="1" applyAlignment="1" applyProtection="1">
      <alignment vertical="center" textRotation="90" wrapText="1"/>
      <protection hidden="1"/>
    </xf>
    <xf numFmtId="0" fontId="55" fillId="0" borderId="114" xfId="0" applyFont="1" applyBorder="1" applyAlignment="1" applyProtection="1">
      <alignment vertical="center" textRotation="90"/>
      <protection hidden="1"/>
    </xf>
    <xf numFmtId="0" fontId="33" fillId="0" borderId="114" xfId="0" applyFont="1" applyBorder="1" applyAlignment="1" applyProtection="1">
      <alignment vertical="center" textRotation="90"/>
      <protection locked="0"/>
    </xf>
    <xf numFmtId="0" fontId="1" fillId="0" borderId="114" xfId="0" applyFont="1" applyBorder="1" applyAlignment="1">
      <alignment vertical="center" wrapText="1"/>
    </xf>
    <xf numFmtId="9" fontId="1" fillId="0" borderId="114" xfId="1" applyFont="1" applyBorder="1" applyAlignment="1">
      <alignment vertical="center"/>
    </xf>
    <xf numFmtId="0" fontId="55" fillId="0" borderId="5" xfId="0" applyFont="1" applyBorder="1" applyAlignment="1" applyProtection="1">
      <alignment horizontal="center" vertical="center" textRotation="90" wrapText="1"/>
      <protection hidden="1"/>
    </xf>
    <xf numFmtId="0" fontId="6" fillId="3" borderId="2" xfId="0" applyFont="1" applyFill="1" applyBorder="1" applyAlignment="1" applyProtection="1">
      <alignment horizontal="justify" vertical="center" wrapText="1"/>
      <protection locked="0"/>
    </xf>
    <xf numFmtId="0" fontId="1" fillId="3" borderId="119" xfId="0" applyFont="1" applyFill="1" applyBorder="1" applyAlignment="1">
      <alignment horizontal="center" vertical="center"/>
    </xf>
    <xf numFmtId="0" fontId="1" fillId="3" borderId="119" xfId="0" applyFont="1" applyFill="1" applyBorder="1" applyAlignment="1">
      <alignment horizontal="left" vertical="center"/>
    </xf>
    <xf numFmtId="0" fontId="1" fillId="3" borderId="119" xfId="0" applyFont="1" applyFill="1" applyBorder="1"/>
    <xf numFmtId="0" fontId="1" fillId="3" borderId="119" xfId="0" applyFont="1" applyFill="1" applyBorder="1" applyAlignment="1">
      <alignment horizontal="center"/>
    </xf>
    <xf numFmtId="0" fontId="1" fillId="3" borderId="119" xfId="0" applyFont="1" applyFill="1" applyBorder="1" applyAlignment="1">
      <alignment horizontal="justify" vertical="center"/>
    </xf>
    <xf numFmtId="0" fontId="4" fillId="2" borderId="119" xfId="0" applyFont="1" applyFill="1" applyBorder="1" applyAlignment="1">
      <alignment horizontal="center" vertical="center" textRotation="90"/>
    </xf>
    <xf numFmtId="0" fontId="1" fillId="0" borderId="119" xfId="0" applyFont="1" applyBorder="1" applyAlignment="1">
      <alignment horizontal="center" vertical="center"/>
    </xf>
    <xf numFmtId="0" fontId="33" fillId="0" borderId="119" xfId="0" applyFont="1" applyBorder="1" applyAlignment="1" applyProtection="1">
      <alignment horizontal="center" vertical="center" wrapText="1"/>
      <protection locked="0"/>
    </xf>
    <xf numFmtId="0" fontId="56" fillId="0" borderId="119" xfId="0" applyFont="1" applyBorder="1" applyAlignment="1" applyProtection="1">
      <alignment horizontal="center" vertical="center" wrapText="1"/>
      <protection locked="0"/>
    </xf>
    <xf numFmtId="0" fontId="33" fillId="0" borderId="119" xfId="0" applyFont="1" applyBorder="1" applyAlignment="1" applyProtection="1">
      <alignment horizontal="center" vertical="center"/>
      <protection locked="0"/>
    </xf>
    <xf numFmtId="0" fontId="55" fillId="0" borderId="119" xfId="0" applyFont="1" applyBorder="1" applyAlignment="1" applyProtection="1">
      <alignment horizontal="center" vertical="center" wrapText="1"/>
      <protection hidden="1"/>
    </xf>
    <xf numFmtId="9" fontId="33" fillId="0" borderId="119" xfId="0" applyNumberFormat="1" applyFont="1" applyBorder="1" applyAlignment="1" applyProtection="1">
      <alignment horizontal="center" vertical="center" wrapText="1"/>
      <protection hidden="1"/>
    </xf>
    <xf numFmtId="9" fontId="33" fillId="0" borderId="119" xfId="0" applyNumberFormat="1" applyFont="1" applyBorder="1" applyAlignment="1" applyProtection="1">
      <alignment horizontal="center" vertical="center" wrapText="1"/>
      <protection locked="0"/>
    </xf>
    <xf numFmtId="0" fontId="55" fillId="0" borderId="119" xfId="0" applyFont="1" applyBorder="1" applyAlignment="1" applyProtection="1">
      <alignment horizontal="center" vertical="center"/>
      <protection hidden="1"/>
    </xf>
    <xf numFmtId="0" fontId="1" fillId="0" borderId="119" xfId="0" applyFont="1" applyBorder="1" applyAlignment="1" applyProtection="1">
      <alignment horizontal="justify" vertical="center" wrapText="1"/>
      <protection locked="0"/>
    </xf>
    <xf numFmtId="0" fontId="1" fillId="0" borderId="119" xfId="0" applyFont="1" applyBorder="1" applyAlignment="1" applyProtection="1">
      <alignment horizontal="center" vertical="center"/>
      <protection hidden="1"/>
    </xf>
    <xf numFmtId="0" fontId="33" fillId="0" borderId="119" xfId="0" applyFont="1" applyBorder="1" applyAlignment="1" applyProtection="1">
      <alignment horizontal="center" vertical="center" textRotation="90"/>
      <protection locked="0"/>
    </xf>
    <xf numFmtId="9" fontId="33" fillId="0" borderId="119" xfId="0" applyNumberFormat="1" applyFont="1" applyBorder="1" applyAlignment="1" applyProtection="1">
      <alignment horizontal="center" vertical="center"/>
      <protection hidden="1"/>
    </xf>
    <xf numFmtId="9" fontId="1" fillId="0" borderId="119" xfId="1" applyFont="1" applyBorder="1" applyAlignment="1">
      <alignment horizontal="center" vertical="center"/>
    </xf>
    <xf numFmtId="0" fontId="55" fillId="0" borderId="119" xfId="0" applyFont="1" applyBorder="1" applyAlignment="1" applyProtection="1">
      <alignment horizontal="center" vertical="center" textRotation="90" wrapText="1"/>
      <protection hidden="1"/>
    </xf>
    <xf numFmtId="0" fontId="55" fillId="0" borderId="119" xfId="0" applyFont="1" applyBorder="1" applyAlignment="1" applyProtection="1">
      <alignment horizontal="center" vertical="center" textRotation="90"/>
      <protection hidden="1"/>
    </xf>
    <xf numFmtId="0" fontId="6" fillId="0" borderId="119" xfId="0" applyFont="1" applyBorder="1" applyAlignment="1" applyProtection="1">
      <alignment vertical="center" wrapText="1"/>
      <protection locked="0"/>
    </xf>
    <xf numFmtId="14" fontId="6" fillId="0" borderId="119" xfId="0" applyNumberFormat="1" applyFont="1" applyBorder="1" applyAlignment="1" applyProtection="1">
      <alignment horizontal="center" vertical="center"/>
      <protection locked="0"/>
    </xf>
    <xf numFmtId="0" fontId="6" fillId="0" borderId="119" xfId="0" applyFont="1" applyBorder="1" applyAlignment="1" applyProtection="1">
      <alignment horizontal="justify" vertical="center" wrapText="1"/>
      <protection locked="0"/>
    </xf>
    <xf numFmtId="0" fontId="33" fillId="0" borderId="119" xfId="0" applyFont="1" applyBorder="1" applyAlignment="1" applyProtection="1">
      <alignment horizontal="center" vertical="top" wrapText="1"/>
      <protection locked="0"/>
    </xf>
    <xf numFmtId="0" fontId="47" fillId="0" borderId="119" xfId="0" applyFont="1" applyBorder="1" applyAlignment="1" applyProtection="1">
      <alignment horizontal="justify" vertical="center" wrapText="1"/>
      <protection locked="0"/>
    </xf>
    <xf numFmtId="0" fontId="6" fillId="0" borderId="119" xfId="0" applyFont="1" applyBorder="1" applyAlignment="1" applyProtection="1">
      <alignment horizontal="center" vertical="center" wrapText="1"/>
      <protection locked="0"/>
    </xf>
    <xf numFmtId="14" fontId="1" fillId="0" borderId="119" xfId="0" applyNumberFormat="1" applyFont="1" applyBorder="1" applyAlignment="1" applyProtection="1">
      <alignment horizontal="center" vertical="top"/>
      <protection locked="0"/>
    </xf>
    <xf numFmtId="0" fontId="1" fillId="0" borderId="119" xfId="0" applyFont="1" applyBorder="1" applyAlignment="1" applyProtection="1">
      <alignment horizontal="center" vertical="top" wrapText="1"/>
      <protection locked="0"/>
    </xf>
    <xf numFmtId="0" fontId="1" fillId="0" borderId="119" xfId="0" applyFont="1" applyBorder="1" applyAlignment="1" applyProtection="1">
      <alignment horizontal="center" vertical="top"/>
      <protection locked="0"/>
    </xf>
    <xf numFmtId="0" fontId="1" fillId="3" borderId="2" xfId="0" applyFont="1" applyFill="1" applyBorder="1" applyAlignment="1">
      <alignment horizontal="center" vertical="center"/>
    </xf>
    <xf numFmtId="0" fontId="1" fillId="3" borderId="2" xfId="0" applyFont="1" applyFill="1" applyBorder="1" applyAlignment="1">
      <alignment horizontal="left" vertical="center"/>
    </xf>
    <xf numFmtId="0" fontId="1" fillId="3" borderId="2" xfId="0" applyFont="1" applyFill="1" applyBorder="1"/>
    <xf numFmtId="0" fontId="1" fillId="3" borderId="2" xfId="0" applyFont="1" applyFill="1" applyBorder="1" applyAlignment="1">
      <alignment horizontal="center"/>
    </xf>
    <xf numFmtId="0" fontId="1" fillId="3" borderId="2" xfId="0" applyFont="1" applyFill="1" applyBorder="1" applyAlignment="1">
      <alignment horizontal="justify" vertical="center"/>
    </xf>
    <xf numFmtId="0" fontId="1" fillId="0" borderId="2" xfId="0" applyFont="1" applyBorder="1" applyAlignment="1">
      <alignment horizontal="center" vertical="center"/>
    </xf>
    <xf numFmtId="0" fontId="33" fillId="0" borderId="2"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hidden="1"/>
    </xf>
    <xf numFmtId="9" fontId="33" fillId="0" borderId="2" xfId="0" applyNumberFormat="1" applyFont="1" applyBorder="1" applyAlignment="1" applyProtection="1">
      <alignment horizontal="center" vertical="center" wrapText="1"/>
      <protection hidden="1"/>
    </xf>
    <xf numFmtId="9" fontId="33" fillId="0" borderId="2" xfId="0" applyNumberFormat="1" applyFont="1" applyBorder="1" applyAlignment="1" applyProtection="1">
      <alignment horizontal="center" vertical="center" wrapText="1"/>
      <protection locked="0"/>
    </xf>
    <xf numFmtId="0" fontId="55"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hidden="1"/>
    </xf>
    <xf numFmtId="0" fontId="33" fillId="0" borderId="2" xfId="0" applyFont="1" applyBorder="1" applyAlignment="1" applyProtection="1">
      <alignment horizontal="center" vertical="center" textRotation="90"/>
      <protection locked="0"/>
    </xf>
    <xf numFmtId="9" fontId="33" fillId="0" borderId="2" xfId="0" applyNumberFormat="1" applyFont="1" applyBorder="1" applyAlignment="1" applyProtection="1">
      <alignment horizontal="center" vertical="center"/>
      <protection hidden="1"/>
    </xf>
    <xf numFmtId="9" fontId="1" fillId="0" borderId="2" xfId="1" applyFont="1" applyBorder="1" applyAlignment="1">
      <alignment horizontal="center" vertical="center"/>
    </xf>
    <xf numFmtId="0" fontId="55" fillId="0" borderId="2" xfId="0" applyFont="1" applyBorder="1" applyAlignment="1" applyProtection="1">
      <alignment horizontal="center" vertical="center" textRotation="90" wrapText="1"/>
      <protection hidden="1"/>
    </xf>
    <xf numFmtId="0" fontId="55" fillId="0" borderId="2" xfId="0" applyFont="1" applyBorder="1" applyAlignment="1" applyProtection="1">
      <alignment horizontal="center" vertical="center" textRotation="90"/>
      <protection hidden="1"/>
    </xf>
    <xf numFmtId="0" fontId="6" fillId="0" borderId="2" xfId="0" applyFont="1" applyBorder="1" applyAlignment="1" applyProtection="1">
      <alignment vertical="center" wrapText="1"/>
      <protection locked="0"/>
    </xf>
    <xf numFmtId="14" fontId="6"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5"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protection hidden="1"/>
    </xf>
    <xf numFmtId="0" fontId="1" fillId="0" borderId="2" xfId="0" applyFont="1" applyBorder="1" applyAlignment="1" applyProtection="1">
      <alignment vertical="center" textRotation="90"/>
      <protection locked="0"/>
    </xf>
    <xf numFmtId="0" fontId="1" fillId="0" borderId="2" xfId="0" applyFont="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pplyProtection="1">
      <alignment vertical="center"/>
      <protection hidden="1"/>
    </xf>
    <xf numFmtId="9" fontId="1" fillId="0" borderId="2" xfId="0" applyNumberFormat="1" applyFont="1" applyBorder="1" applyAlignment="1" applyProtection="1">
      <alignment vertical="center"/>
      <protection hidden="1"/>
    </xf>
    <xf numFmtId="165" fontId="1" fillId="0" borderId="2" xfId="1" applyNumberFormat="1" applyFont="1" applyBorder="1" applyAlignment="1">
      <alignment vertical="center"/>
    </xf>
    <xf numFmtId="0" fontId="4" fillId="0" borderId="2" xfId="0" applyFont="1" applyBorder="1" applyAlignment="1" applyProtection="1">
      <alignment vertical="center" textRotation="90" wrapText="1"/>
      <protection hidden="1"/>
    </xf>
    <xf numFmtId="0" fontId="4" fillId="0" borderId="2" xfId="0" applyFont="1" applyBorder="1" applyAlignment="1" applyProtection="1">
      <alignment vertical="center" textRotation="90"/>
      <protection hidden="1"/>
    </xf>
    <xf numFmtId="0" fontId="4" fillId="0" borderId="2" xfId="0" applyFont="1" applyBorder="1" applyAlignment="1">
      <alignment horizontal="center" vertical="center" wrapText="1"/>
    </xf>
    <xf numFmtId="0" fontId="1" fillId="0" borderId="2" xfId="0" applyFont="1" applyBorder="1"/>
    <xf numFmtId="14" fontId="6" fillId="0" borderId="2" xfId="0" applyNumberFormat="1" applyFont="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33" fillId="0" borderId="2" xfId="0" applyFont="1" applyBorder="1" applyAlignment="1" applyProtection="1">
      <alignment vertical="center" textRotation="90"/>
      <protection locked="0"/>
    </xf>
    <xf numFmtId="9" fontId="33" fillId="0" borderId="2" xfId="0" applyNumberFormat="1" applyFont="1" applyBorder="1" applyAlignment="1" applyProtection="1">
      <alignment vertical="center"/>
      <protection hidden="1"/>
    </xf>
    <xf numFmtId="0" fontId="55" fillId="0" borderId="2" xfId="0" applyFont="1" applyBorder="1" applyAlignment="1" applyProtection="1">
      <alignment vertical="center" textRotation="90"/>
      <protection hidden="1"/>
    </xf>
    <xf numFmtId="0" fontId="6" fillId="0" borderId="2" xfId="0" applyFont="1" applyBorder="1" applyAlignment="1" applyProtection="1">
      <alignment horizontal="left" vertical="center" wrapText="1"/>
      <protection locked="0"/>
    </xf>
    <xf numFmtId="9" fontId="1" fillId="0" borderId="2" xfId="1" applyFont="1" applyBorder="1" applyAlignment="1">
      <alignment vertical="center"/>
    </xf>
    <xf numFmtId="0" fontId="55" fillId="0" borderId="2" xfId="0" applyFont="1" applyBorder="1" applyAlignment="1" applyProtection="1">
      <alignment vertical="center" textRotation="90" wrapText="1"/>
      <protection hidden="1"/>
    </xf>
    <xf numFmtId="0" fontId="1" fillId="3" borderId="2" xfId="0" applyFont="1" applyFill="1" applyBorder="1" applyAlignment="1">
      <alignment vertical="center" wrapText="1"/>
    </xf>
    <xf numFmtId="0" fontId="3" fillId="0" borderId="2" xfId="0" applyFont="1" applyBorder="1" applyAlignment="1" applyProtection="1">
      <alignment horizontal="justify" vertical="center" wrapText="1"/>
      <protection locked="0"/>
    </xf>
    <xf numFmtId="0" fontId="1" fillId="0" borderId="2" xfId="0" applyFont="1" applyBorder="1" applyAlignment="1">
      <alignment vertical="center" wrapText="1"/>
    </xf>
    <xf numFmtId="164" fontId="1" fillId="3" borderId="0" xfId="5" applyFont="1" applyFill="1"/>
    <xf numFmtId="0" fontId="1" fillId="0" borderId="120" xfId="0" applyFont="1" applyBorder="1" applyAlignment="1" applyProtection="1">
      <alignment vertical="center" wrapText="1"/>
      <protection locked="0"/>
    </xf>
    <xf numFmtId="0" fontId="1" fillId="0" borderId="120" xfId="0" applyFont="1" applyBorder="1" applyAlignment="1">
      <alignment vertical="center"/>
    </xf>
    <xf numFmtId="0" fontId="33" fillId="0" borderId="120" xfId="0" applyFont="1" applyBorder="1" applyAlignment="1" applyProtection="1">
      <alignment vertical="center" textRotation="90"/>
      <protection locked="0"/>
    </xf>
    <xf numFmtId="9" fontId="33" fillId="0" borderId="120" xfId="0" applyNumberFormat="1" applyFont="1" applyBorder="1" applyAlignment="1" applyProtection="1">
      <alignment vertical="center"/>
      <protection hidden="1"/>
    </xf>
    <xf numFmtId="0" fontId="55" fillId="0" borderId="120" xfId="0" applyFont="1" applyBorder="1" applyAlignment="1" applyProtection="1">
      <alignment vertical="center" textRotation="90" wrapText="1"/>
      <protection hidden="1"/>
    </xf>
    <xf numFmtId="9" fontId="1" fillId="0" borderId="120" xfId="1" applyFont="1" applyBorder="1" applyAlignment="1">
      <alignment horizontal="center" vertical="center"/>
    </xf>
    <xf numFmtId="9" fontId="1" fillId="0" borderId="120" xfId="1" applyFont="1" applyBorder="1" applyAlignment="1">
      <alignment vertical="center"/>
    </xf>
    <xf numFmtId="0" fontId="55" fillId="0" borderId="120" xfId="0" applyFont="1" applyBorder="1" applyAlignment="1" applyProtection="1">
      <alignment vertical="center" textRotation="90"/>
      <protection hidden="1"/>
    </xf>
    <xf numFmtId="0" fontId="4" fillId="2" borderId="2" xfId="0" applyFont="1" applyFill="1" applyBorder="1" applyAlignment="1">
      <alignment horizontal="center" vertical="center" wrapText="1"/>
    </xf>
    <xf numFmtId="0" fontId="52" fillId="3" borderId="59" xfId="0" applyFont="1" applyFill="1" applyBorder="1" applyAlignment="1">
      <alignment horizontal="left" vertical="center" wrapText="1"/>
    </xf>
    <xf numFmtId="0" fontId="52" fillId="3" borderId="60" xfId="0" applyFont="1" applyFill="1" applyBorder="1" applyAlignment="1">
      <alignment horizontal="left" vertical="center" wrapText="1"/>
    </xf>
    <xf numFmtId="0" fontId="53" fillId="3" borderId="52" xfId="2" applyFont="1" applyFill="1" applyBorder="1" applyAlignment="1">
      <alignment horizontal="justify" vertical="center" wrapText="1"/>
    </xf>
    <xf numFmtId="0" fontId="53" fillId="3" borderId="53" xfId="2" applyFont="1" applyFill="1" applyBorder="1" applyAlignment="1">
      <alignment horizontal="justify" vertical="center" wrapText="1"/>
    </xf>
    <xf numFmtId="0" fontId="52" fillId="3" borderId="61" xfId="0" applyFont="1" applyFill="1" applyBorder="1" applyAlignment="1">
      <alignment horizontal="left" vertical="center" wrapText="1"/>
    </xf>
    <xf numFmtId="0" fontId="52" fillId="3" borderId="62" xfId="0" applyFont="1" applyFill="1" applyBorder="1" applyAlignment="1">
      <alignment horizontal="left" vertical="center" wrapText="1"/>
    </xf>
    <xf numFmtId="0" fontId="53" fillId="3" borderId="54" xfId="0" applyFont="1" applyFill="1" applyBorder="1" applyAlignment="1">
      <alignment horizontal="justify" vertical="center" wrapText="1"/>
    </xf>
    <xf numFmtId="0" fontId="53" fillId="3" borderId="55" xfId="0" applyFont="1" applyFill="1" applyBorder="1" applyAlignment="1">
      <alignment horizontal="justify" vertical="center" wrapText="1"/>
    </xf>
    <xf numFmtId="0" fontId="52" fillId="3" borderId="50" xfId="0" applyFont="1" applyFill="1" applyBorder="1" applyAlignment="1">
      <alignment horizontal="left" vertical="center" wrapText="1"/>
    </xf>
    <xf numFmtId="0" fontId="52" fillId="3" borderId="51" xfId="0" applyFont="1" applyFill="1" applyBorder="1" applyAlignment="1">
      <alignment horizontal="left" vertical="center" wrapText="1"/>
    </xf>
    <xf numFmtId="0" fontId="52" fillId="3" borderId="82" xfId="3" applyFont="1" applyFill="1" applyBorder="1" applyAlignment="1">
      <alignment horizontal="left" vertical="top" wrapText="1" readingOrder="1"/>
    </xf>
    <xf numFmtId="0" fontId="52" fillId="3" borderId="47" xfId="3" applyFont="1" applyFill="1" applyBorder="1" applyAlignment="1">
      <alignment horizontal="left" vertical="top" wrapText="1" readingOrder="1"/>
    </xf>
    <xf numFmtId="0" fontId="53" fillId="3" borderId="83" xfId="2" applyFont="1" applyFill="1" applyBorder="1" applyAlignment="1">
      <alignment horizontal="justify" vertical="center" wrapText="1"/>
    </xf>
    <xf numFmtId="0" fontId="53" fillId="3" borderId="70" xfId="2" applyFont="1" applyFill="1" applyBorder="1" applyAlignment="1">
      <alignment horizontal="justify" vertical="center" wrapText="1"/>
    </xf>
    <xf numFmtId="0" fontId="53" fillId="3" borderId="48" xfId="2" applyFont="1" applyFill="1" applyBorder="1" applyAlignment="1">
      <alignment horizontal="justify" vertical="center" wrapText="1"/>
    </xf>
    <xf numFmtId="0" fontId="53" fillId="3" borderId="49" xfId="2" applyFont="1" applyFill="1" applyBorder="1" applyAlignment="1">
      <alignment horizontal="justify" vertical="center" wrapText="1"/>
    </xf>
    <xf numFmtId="0" fontId="52" fillId="3" borderId="46" xfId="3" applyFont="1" applyFill="1" applyBorder="1" applyAlignment="1">
      <alignment horizontal="left" vertical="top" wrapText="1" readingOrder="1"/>
    </xf>
    <xf numFmtId="0" fontId="52" fillId="3" borderId="68" xfId="3" applyFont="1" applyFill="1" applyBorder="1" applyAlignment="1">
      <alignment horizontal="left" vertical="top" wrapText="1" readingOrder="1"/>
    </xf>
    <xf numFmtId="0" fontId="53" fillId="3" borderId="69" xfId="2" applyFont="1" applyFill="1" applyBorder="1" applyAlignment="1">
      <alignment horizontal="justify" vertical="center" wrapText="1"/>
    </xf>
    <xf numFmtId="0" fontId="53" fillId="3" borderId="71" xfId="2" applyFont="1" applyFill="1" applyBorder="1" applyAlignment="1">
      <alignment horizontal="justify" vertical="center" wrapText="1"/>
    </xf>
    <xf numFmtId="0" fontId="52" fillId="3" borderId="72" xfId="3" applyFont="1" applyFill="1" applyBorder="1" applyAlignment="1">
      <alignment horizontal="left" vertical="top" wrapText="1" readingOrder="1"/>
    </xf>
    <xf numFmtId="0" fontId="52" fillId="3" borderId="73" xfId="3" applyFont="1" applyFill="1" applyBorder="1" applyAlignment="1">
      <alignment horizontal="left" vertical="top" wrapText="1" readingOrder="1"/>
    </xf>
    <xf numFmtId="0" fontId="53" fillId="3" borderId="74" xfId="2" applyFont="1" applyFill="1" applyBorder="1" applyAlignment="1">
      <alignment horizontal="justify" vertical="center" wrapText="1"/>
    </xf>
    <xf numFmtId="0" fontId="53" fillId="3" borderId="75" xfId="2" applyFont="1" applyFill="1" applyBorder="1" applyAlignment="1">
      <alignment horizontal="justify" vertical="center" wrapText="1"/>
    </xf>
    <xf numFmtId="0" fontId="51" fillId="3" borderId="9" xfId="2" quotePrefix="1" applyFont="1" applyFill="1" applyBorder="1" applyAlignment="1">
      <alignment horizontal="center" vertical="top" wrapText="1"/>
    </xf>
    <xf numFmtId="0" fontId="51" fillId="3" borderId="0" xfId="2" quotePrefix="1" applyFont="1" applyFill="1" applyAlignment="1">
      <alignment horizontal="center" vertical="top" wrapText="1"/>
    </xf>
    <xf numFmtId="0" fontId="51" fillId="3" borderId="65" xfId="2" quotePrefix="1" applyFont="1" applyFill="1" applyBorder="1" applyAlignment="1">
      <alignment horizontal="center" vertical="top" wrapText="1"/>
    </xf>
    <xf numFmtId="0" fontId="52" fillId="15" borderId="77" xfId="3" applyFont="1" applyFill="1" applyBorder="1" applyAlignment="1">
      <alignment horizontal="center" vertical="center" wrapText="1"/>
    </xf>
    <xf numFmtId="0" fontId="52" fillId="15" borderId="67" xfId="3" applyFont="1" applyFill="1" applyBorder="1" applyAlignment="1">
      <alignment horizontal="center" vertical="center" wrapText="1"/>
    </xf>
    <xf numFmtId="0" fontId="52" fillId="15" borderId="44" xfId="2" applyFont="1" applyFill="1" applyBorder="1" applyAlignment="1">
      <alignment horizontal="center" vertical="center"/>
    </xf>
    <xf numFmtId="0" fontId="52" fillId="15" borderId="45" xfId="2" applyFont="1" applyFill="1" applyBorder="1" applyAlignment="1">
      <alignment horizontal="center" vertical="center"/>
    </xf>
    <xf numFmtId="0" fontId="52" fillId="3" borderId="78" xfId="3" applyFont="1" applyFill="1" applyBorder="1" applyAlignment="1">
      <alignment horizontal="left" vertical="top" wrapText="1" readingOrder="1"/>
    </xf>
    <xf numFmtId="0" fontId="52" fillId="3" borderId="79" xfId="3" applyFont="1" applyFill="1" applyBorder="1" applyAlignment="1">
      <alignment horizontal="left" vertical="top" wrapText="1" readingOrder="1"/>
    </xf>
    <xf numFmtId="0" fontId="53" fillId="3" borderId="80" xfId="2" applyFont="1" applyFill="1" applyBorder="1" applyAlignment="1">
      <alignment horizontal="justify" vertical="center" wrapText="1"/>
    </xf>
    <xf numFmtId="0" fontId="53" fillId="3" borderId="81" xfId="2" applyFont="1" applyFill="1" applyBorder="1" applyAlignment="1">
      <alignment horizontal="justify" vertical="center" wrapText="1"/>
    </xf>
    <xf numFmtId="0" fontId="52" fillId="15" borderId="66" xfId="3" applyFont="1" applyFill="1" applyBorder="1" applyAlignment="1">
      <alignment horizontal="center" vertical="center" wrapText="1"/>
    </xf>
    <xf numFmtId="0" fontId="48" fillId="15" borderId="38" xfId="2" applyFont="1" applyFill="1" applyBorder="1" applyAlignment="1">
      <alignment horizontal="center" vertical="center" wrapText="1"/>
    </xf>
    <xf numFmtId="0" fontId="48" fillId="15" borderId="39" xfId="2" applyFont="1" applyFill="1" applyBorder="1" applyAlignment="1">
      <alignment horizontal="center" vertical="center" wrapText="1"/>
    </xf>
    <xf numFmtId="0" fontId="48" fillId="15" borderId="40" xfId="2" applyFont="1" applyFill="1" applyBorder="1" applyAlignment="1">
      <alignment horizontal="center" vertical="center" wrapText="1"/>
    </xf>
    <xf numFmtId="0" fontId="47" fillId="0" borderId="9" xfId="2" quotePrefix="1" applyFont="1" applyBorder="1" applyAlignment="1">
      <alignment horizontal="left" vertical="center" wrapText="1"/>
    </xf>
    <xf numFmtId="0" fontId="47" fillId="0" borderId="0" xfId="2" quotePrefix="1" applyFont="1" applyAlignment="1">
      <alignment horizontal="left" vertical="center" wrapText="1"/>
    </xf>
    <xf numFmtId="0" fontId="47" fillId="0" borderId="10" xfId="2" quotePrefix="1" applyFont="1" applyBorder="1" applyAlignment="1">
      <alignment horizontal="left" vertical="center" wrapText="1"/>
    </xf>
    <xf numFmtId="0" fontId="47" fillId="0" borderId="56" xfId="2" quotePrefix="1" applyFont="1" applyBorder="1" applyAlignment="1">
      <alignment horizontal="left" vertical="center" wrapText="1"/>
    </xf>
    <xf numFmtId="0" fontId="47" fillId="0" borderId="57" xfId="2" quotePrefix="1" applyFont="1" applyBorder="1" applyAlignment="1">
      <alignment horizontal="left" vertical="center" wrapText="1"/>
    </xf>
    <xf numFmtId="0" fontId="47" fillId="0" borderId="58" xfId="2" quotePrefix="1" applyFont="1" applyBorder="1" applyAlignment="1">
      <alignment horizontal="left" vertical="center" wrapText="1"/>
    </xf>
    <xf numFmtId="0" fontId="49" fillId="3" borderId="42" xfId="2" quotePrefix="1" applyFont="1" applyFill="1" applyBorder="1" applyAlignment="1">
      <alignment horizontal="left" vertical="top" wrapText="1"/>
    </xf>
    <xf numFmtId="0" fontId="50" fillId="3" borderId="42" xfId="2" quotePrefix="1" applyFont="1" applyFill="1" applyBorder="1" applyAlignment="1">
      <alignment horizontal="left" vertical="top" wrapText="1"/>
    </xf>
    <xf numFmtId="0" fontId="50" fillId="3" borderId="63" xfId="2" quotePrefix="1" applyFont="1" applyFill="1" applyBorder="1" applyAlignment="1">
      <alignment horizontal="left" vertical="top" wrapText="1"/>
    </xf>
    <xf numFmtId="0" fontId="2" fillId="3" borderId="57" xfId="2" quotePrefix="1" applyFont="1" applyFill="1" applyBorder="1" applyAlignment="1">
      <alignment horizontal="justify" vertical="center" wrapText="1"/>
    </xf>
    <xf numFmtId="0" fontId="2" fillId="3" borderId="64" xfId="2" quotePrefix="1" applyFont="1" applyFill="1" applyBorder="1" applyAlignment="1">
      <alignment horizontal="justify" vertical="center" wrapText="1"/>
    </xf>
    <xf numFmtId="0" fontId="47" fillId="3" borderId="0" xfId="2" quotePrefix="1" applyFont="1" applyFill="1" applyAlignment="1">
      <alignment horizontal="left" vertical="top" wrapText="1"/>
    </xf>
    <xf numFmtId="0" fontId="47" fillId="3" borderId="65" xfId="2" quotePrefix="1" applyFont="1" applyFill="1" applyBorder="1" applyAlignment="1">
      <alignment horizontal="left" vertical="top" wrapText="1"/>
    </xf>
    <xf numFmtId="0" fontId="63" fillId="0" borderId="29" xfId="0" applyFont="1" applyBorder="1" applyAlignment="1">
      <alignment horizontal="left" vertical="center" wrapText="1"/>
    </xf>
    <xf numFmtId="0" fontId="63" fillId="0" borderId="30" xfId="0" applyFont="1" applyBorder="1" applyAlignment="1">
      <alignment horizontal="left" vertical="center" wrapText="1"/>
    </xf>
    <xf numFmtId="0" fontId="63" fillId="0" borderId="31" xfId="0" applyFont="1" applyBorder="1" applyAlignment="1">
      <alignment horizontal="left" vertical="center" wrapText="1"/>
    </xf>
    <xf numFmtId="0" fontId="1" fillId="0" borderId="92" xfId="0" applyFont="1" applyBorder="1" applyAlignment="1">
      <alignment horizontal="left"/>
    </xf>
    <xf numFmtId="0" fontId="1" fillId="0" borderId="93" xfId="0" applyFont="1" applyBorder="1" applyAlignment="1">
      <alignment horizontal="left"/>
    </xf>
    <xf numFmtId="0" fontId="63" fillId="0" borderId="27" xfId="0" applyFont="1" applyBorder="1" applyAlignment="1">
      <alignment horizontal="left" vertical="center" wrapText="1"/>
    </xf>
    <xf numFmtId="0" fontId="63" fillId="0" borderId="23" xfId="0" applyFont="1" applyBorder="1" applyAlignment="1">
      <alignment horizontal="left" vertical="center" wrapText="1"/>
    </xf>
    <xf numFmtId="0" fontId="63" fillId="0" borderId="28" xfId="0" applyFont="1" applyBorder="1" applyAlignment="1">
      <alignment horizontal="left" vertical="center" wrapText="1"/>
    </xf>
    <xf numFmtId="0" fontId="1" fillId="0" borderId="97" xfId="0" applyFont="1" applyBorder="1" applyAlignment="1">
      <alignment horizontal="left" vertical="center" wrapText="1"/>
    </xf>
    <xf numFmtId="0" fontId="1" fillId="0" borderId="28" xfId="0" applyFont="1" applyBorder="1" applyAlignment="1">
      <alignment horizontal="left" vertical="center" wrapText="1"/>
    </xf>
    <xf numFmtId="0" fontId="1" fillId="0" borderId="27" xfId="0" applyFont="1" applyBorder="1" applyAlignment="1">
      <alignment horizontal="left" vertical="center" wrapText="1"/>
    </xf>
    <xf numFmtId="0" fontId="1" fillId="0" borderId="23" xfId="0" applyFont="1" applyBorder="1" applyAlignment="1">
      <alignment horizontal="left" vertical="center" wrapText="1"/>
    </xf>
    <xf numFmtId="0" fontId="1" fillId="0" borderId="95" xfId="0" applyFont="1" applyBorder="1" applyAlignment="1">
      <alignment horizontal="left"/>
    </xf>
    <xf numFmtId="0" fontId="1" fillId="0" borderId="69" xfId="0" applyFont="1" applyBorder="1" applyAlignment="1">
      <alignment horizontal="left"/>
    </xf>
    <xf numFmtId="0" fontId="1" fillId="0" borderId="96" xfId="0" applyFont="1" applyBorder="1" applyAlignment="1">
      <alignment horizontal="left"/>
    </xf>
    <xf numFmtId="0" fontId="33" fillId="0" borderId="97" xfId="0" applyFont="1" applyBorder="1" applyAlignment="1">
      <alignment horizontal="left" vertical="center" wrapText="1"/>
    </xf>
    <xf numFmtId="0" fontId="33" fillId="0" borderId="28" xfId="0" applyFont="1" applyBorder="1" applyAlignment="1">
      <alignment horizontal="left" vertical="center" wrapText="1"/>
    </xf>
    <xf numFmtId="0" fontId="63" fillId="0" borderId="97" xfId="0" applyFont="1" applyBorder="1" applyAlignment="1">
      <alignment horizontal="left" vertical="center" wrapText="1"/>
    </xf>
    <xf numFmtId="0" fontId="63" fillId="0" borderId="95" xfId="0" applyFont="1" applyBorder="1" applyAlignment="1">
      <alignment horizontal="left" vertical="center"/>
    </xf>
    <xf numFmtId="0" fontId="63" fillId="0" borderId="96" xfId="0" applyFont="1" applyBorder="1" applyAlignment="1">
      <alignment horizontal="left" vertical="center"/>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1" xfId="0" applyFont="1" applyFill="1" applyBorder="1" applyAlignment="1">
      <alignment horizontal="left" vertical="center"/>
    </xf>
    <xf numFmtId="0" fontId="42" fillId="14" borderId="9" xfId="0" applyFont="1" applyFill="1" applyBorder="1" applyAlignment="1">
      <alignment horizontal="center" vertical="center" wrapText="1"/>
    </xf>
    <xf numFmtId="0" fontId="42" fillId="14" borderId="0" xfId="0" applyFont="1" applyFill="1" applyAlignment="1">
      <alignment horizontal="center" vertical="center" wrapText="1"/>
    </xf>
    <xf numFmtId="0" fontId="42" fillId="14" borderId="7"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1" fillId="0" borderId="88" xfId="0" applyFont="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3" borderId="27" xfId="0" applyFont="1" applyFill="1" applyBorder="1" applyAlignment="1">
      <alignment horizontal="left" vertical="center"/>
    </xf>
    <xf numFmtId="0" fontId="1" fillId="3" borderId="23" xfId="0" applyFont="1" applyFill="1" applyBorder="1" applyAlignment="1">
      <alignment horizontal="left" vertical="center"/>
    </xf>
    <xf numFmtId="0" fontId="1" fillId="3" borderId="28" xfId="0" applyFont="1" applyFill="1" applyBorder="1" applyAlignment="1">
      <alignment horizontal="left" vertical="center"/>
    </xf>
    <xf numFmtId="0" fontId="63" fillId="0" borderId="27" xfId="0" applyFont="1" applyBorder="1" applyAlignment="1">
      <alignment horizontal="left" vertical="center"/>
    </xf>
    <xf numFmtId="0" fontId="63" fillId="0" borderId="28" xfId="0" applyFont="1" applyBorder="1" applyAlignment="1">
      <alignment horizontal="left" vertical="center"/>
    </xf>
    <xf numFmtId="0" fontId="1" fillId="0" borderId="95" xfId="0" applyFont="1" applyBorder="1" applyAlignment="1">
      <alignment horizontal="left" vertical="center" wrapText="1"/>
    </xf>
    <xf numFmtId="0" fontId="1" fillId="0" borderId="69" xfId="0" applyFont="1" applyBorder="1" applyAlignment="1">
      <alignment horizontal="left" vertical="center" wrapText="1"/>
    </xf>
    <xf numFmtId="0" fontId="1" fillId="0" borderId="9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3" borderId="27"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33" fillId="0" borderId="27" xfId="0" applyFont="1" applyBorder="1" applyAlignment="1">
      <alignment horizontal="left" vertical="center" wrapText="1"/>
    </xf>
    <xf numFmtId="0" fontId="33" fillId="0" borderId="23" xfId="0" applyFont="1" applyBorder="1" applyAlignment="1">
      <alignment horizontal="left" vertical="center" wrapText="1"/>
    </xf>
    <xf numFmtId="0" fontId="33" fillId="0" borderId="27" xfId="0" applyFont="1" applyBorder="1" applyAlignment="1">
      <alignment horizontal="left" vertical="top" wrapText="1"/>
    </xf>
    <xf numFmtId="0" fontId="33" fillId="0" borderId="23" xfId="0" applyFont="1" applyBorder="1" applyAlignment="1">
      <alignment horizontal="left" vertical="top" wrapText="1"/>
    </xf>
    <xf numFmtId="0" fontId="33" fillId="0" borderId="28" xfId="0" applyFont="1" applyBorder="1" applyAlignment="1">
      <alignment horizontal="left" vertical="top" wrapText="1"/>
    </xf>
    <xf numFmtId="0" fontId="33" fillId="0" borderId="88" xfId="0" applyFont="1" applyBorder="1" applyAlignment="1">
      <alignment horizontal="left" vertical="center" wrapText="1"/>
    </xf>
    <xf numFmtId="0" fontId="33" fillId="0" borderId="98" xfId="0" applyFont="1" applyBorder="1" applyAlignment="1">
      <alignment horizontal="left" vertical="center" wrapText="1"/>
    </xf>
    <xf numFmtId="0" fontId="33" fillId="0" borderId="99" xfId="0" applyFont="1" applyBorder="1" applyAlignment="1">
      <alignment horizontal="left" vertical="center" wrapText="1"/>
    </xf>
    <xf numFmtId="0" fontId="33" fillId="0" borderId="38" xfId="0" applyFont="1" applyBorder="1" applyAlignment="1">
      <alignment horizontal="left" vertical="center" wrapText="1"/>
    </xf>
    <xf numFmtId="0" fontId="33" fillId="0" borderId="40" xfId="0" applyFont="1" applyBorder="1" applyAlignment="1">
      <alignment horizontal="left" vertical="center" wrapText="1"/>
    </xf>
    <xf numFmtId="0" fontId="5" fillId="0" borderId="84" xfId="0" applyFont="1" applyBorder="1" applyAlignment="1">
      <alignment vertical="top" wrapText="1"/>
    </xf>
    <xf numFmtId="0" fontId="5" fillId="0" borderId="86" xfId="0" applyFont="1" applyBorder="1" applyAlignment="1">
      <alignment vertical="top" wrapText="1"/>
    </xf>
    <xf numFmtId="0" fontId="5" fillId="0" borderId="87" xfId="0" applyFont="1" applyBorder="1" applyAlignment="1">
      <alignment vertical="top" wrapText="1"/>
    </xf>
    <xf numFmtId="0" fontId="59" fillId="0" borderId="7"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0" xfId="0" applyFont="1" applyAlignment="1">
      <alignment horizontal="center" vertical="center" wrapText="1"/>
    </xf>
    <xf numFmtId="0" fontId="59" fillId="0" borderId="11" xfId="0" applyFont="1" applyBorder="1" applyAlignment="1">
      <alignment horizontal="center" vertical="center" wrapText="1"/>
    </xf>
    <xf numFmtId="0" fontId="59" fillId="0" borderId="13" xfId="0" applyFont="1" applyBorder="1" applyAlignment="1">
      <alignment horizontal="center" vertical="center" wrapText="1"/>
    </xf>
    <xf numFmtId="0" fontId="42" fillId="17" borderId="89" xfId="0" applyFont="1" applyFill="1" applyBorder="1" applyAlignment="1">
      <alignment horizontal="left" vertical="center" wrapText="1" indent="1"/>
    </xf>
    <xf numFmtId="0" fontId="42" fillId="17" borderId="39" xfId="0" applyFont="1" applyFill="1" applyBorder="1" applyAlignment="1">
      <alignment horizontal="left" vertical="center" wrapText="1" indent="1"/>
    </xf>
    <xf numFmtId="0" fontId="42" fillId="17" borderId="40" xfId="0" applyFont="1" applyFill="1" applyBorder="1" applyAlignment="1">
      <alignment horizontal="left" vertical="center" wrapText="1" indent="1"/>
    </xf>
    <xf numFmtId="0" fontId="56" fillId="17" borderId="91" xfId="0" applyFont="1" applyFill="1" applyBorder="1" applyAlignment="1">
      <alignment horizontal="left" vertical="center" wrapText="1" indent="1"/>
    </xf>
    <xf numFmtId="0" fontId="56" fillId="17" borderId="92" xfId="0" applyFont="1" applyFill="1" applyBorder="1" applyAlignment="1">
      <alignment horizontal="left" vertical="center" wrapText="1" indent="1"/>
    </xf>
    <xf numFmtId="0" fontId="56" fillId="17" borderId="93" xfId="0" applyFont="1" applyFill="1" applyBorder="1" applyAlignment="1">
      <alignment horizontal="left" vertical="center" wrapText="1" indent="1"/>
    </xf>
    <xf numFmtId="0" fontId="35" fillId="18" borderId="0" xfId="0" applyFont="1" applyFill="1" applyAlignment="1">
      <alignment horizontal="center" vertical="center" wrapText="1"/>
    </xf>
    <xf numFmtId="0" fontId="42" fillId="19" borderId="7" xfId="0" applyFont="1" applyFill="1" applyBorder="1" applyAlignment="1">
      <alignment horizontal="center" vertical="center" wrapText="1"/>
    </xf>
    <xf numFmtId="0" fontId="42" fillId="19" borderId="14" xfId="0" applyFont="1" applyFill="1" applyBorder="1" applyAlignment="1">
      <alignment horizontal="center" vertical="center" wrapText="1"/>
    </xf>
    <xf numFmtId="0" fontId="42" fillId="19" borderId="8" xfId="0" applyFont="1" applyFill="1" applyBorder="1" applyAlignment="1">
      <alignment horizontal="center" vertical="center" wrapText="1"/>
    </xf>
    <xf numFmtId="0" fontId="55" fillId="19" borderId="25" xfId="0" applyFont="1" applyFill="1" applyBorder="1" applyAlignment="1">
      <alignment horizontal="center" vertical="center" wrapText="1"/>
    </xf>
    <xf numFmtId="0" fontId="55" fillId="19" borderId="94" xfId="0" applyFont="1" applyFill="1" applyBorder="1" applyAlignment="1">
      <alignment horizontal="center" vertical="center" wrapText="1"/>
    </xf>
    <xf numFmtId="0" fontId="56" fillId="0" borderId="25" xfId="0" applyFont="1" applyBorder="1" applyAlignment="1">
      <alignment horizontal="left" vertical="center" wrapText="1"/>
    </xf>
    <xf numFmtId="0" fontId="56" fillId="0" borderId="26" xfId="0" applyFont="1" applyBorder="1" applyAlignment="1">
      <alignment horizontal="left" vertical="center" wrapText="1"/>
    </xf>
    <xf numFmtId="0" fontId="60" fillId="0" borderId="0" xfId="0" applyFont="1" applyAlignment="1">
      <alignment horizontal="center" vertical="center"/>
    </xf>
    <xf numFmtId="0" fontId="42" fillId="14" borderId="14" xfId="0" applyFont="1" applyFill="1" applyBorder="1" applyAlignment="1">
      <alignment horizontal="center" vertical="center" wrapText="1"/>
    </xf>
    <xf numFmtId="9" fontId="1" fillId="0" borderId="119" xfId="0" applyNumberFormat="1" applyFont="1" applyBorder="1" applyAlignment="1" applyProtection="1">
      <alignment horizontal="center" vertical="center"/>
      <protection hidden="1"/>
    </xf>
    <xf numFmtId="0" fontId="4" fillId="0" borderId="119" xfId="0" applyFont="1" applyBorder="1" applyAlignment="1" applyProtection="1">
      <alignment horizontal="center" vertical="center" textRotation="90" wrapText="1"/>
      <protection hidden="1"/>
    </xf>
    <xf numFmtId="0" fontId="4" fillId="0" borderId="119" xfId="0" applyFont="1" applyBorder="1" applyAlignment="1" applyProtection="1">
      <alignment horizontal="center" vertical="center" textRotation="90"/>
      <protection hidden="1"/>
    </xf>
    <xf numFmtId="0" fontId="1" fillId="0" borderId="119" xfId="0" applyFont="1" applyBorder="1" applyAlignment="1" applyProtection="1">
      <alignment horizontal="center" vertical="center" textRotation="90"/>
      <protection locked="0"/>
    </xf>
    <xf numFmtId="165" fontId="1" fillId="0" borderId="119" xfId="1" applyNumberFormat="1" applyFont="1" applyBorder="1" applyAlignment="1">
      <alignment horizontal="center" vertical="center"/>
    </xf>
    <xf numFmtId="0" fontId="6" fillId="0" borderId="119" xfId="0" applyFont="1" applyBorder="1" applyAlignment="1" applyProtection="1">
      <alignment horizontal="justify" vertical="center" wrapText="1"/>
      <protection locked="0"/>
    </xf>
    <xf numFmtId="0" fontId="1" fillId="0" borderId="119" xfId="0" applyFont="1" applyBorder="1" applyAlignment="1" applyProtection="1">
      <alignment horizontal="center" vertical="center"/>
      <protection hidden="1"/>
    </xf>
    <xf numFmtId="9" fontId="1" fillId="0" borderId="119" xfId="0" applyNumberFormat="1" applyFont="1" applyBorder="1" applyAlignment="1" applyProtection="1">
      <alignment horizontal="center" vertical="center" wrapText="1"/>
      <protection hidden="1"/>
    </xf>
    <xf numFmtId="0" fontId="4" fillId="0" borderId="119" xfId="0" applyFont="1" applyBorder="1" applyAlignment="1" applyProtection="1">
      <alignment horizontal="center" vertical="center" wrapText="1"/>
      <protection hidden="1"/>
    </xf>
    <xf numFmtId="0" fontId="4" fillId="0" borderId="119" xfId="0" applyFont="1" applyBorder="1" applyAlignment="1" applyProtection="1">
      <alignment horizontal="center" vertical="center"/>
      <protection hidden="1"/>
    </xf>
    <xf numFmtId="0" fontId="1" fillId="0" borderId="119" xfId="0" applyFont="1" applyBorder="1" applyAlignment="1">
      <alignment horizontal="center" vertical="center"/>
    </xf>
    <xf numFmtId="0" fontId="1" fillId="0" borderId="119" xfId="0" applyFont="1" applyBorder="1" applyAlignment="1" applyProtection="1">
      <alignment horizontal="center" vertical="center" wrapText="1"/>
      <protection locked="0"/>
    </xf>
    <xf numFmtId="0" fontId="1" fillId="0" borderId="119" xfId="0" applyFont="1" applyBorder="1" applyAlignment="1" applyProtection="1">
      <alignment horizontal="center" vertical="center"/>
      <protection locked="0"/>
    </xf>
    <xf numFmtId="9" fontId="1" fillId="0" borderId="119" xfId="0" applyNumberFormat="1" applyFont="1" applyBorder="1" applyAlignment="1" applyProtection="1">
      <alignment horizontal="center" vertical="center" wrapText="1"/>
      <protection locked="0"/>
    </xf>
    <xf numFmtId="0" fontId="1" fillId="0" borderId="119" xfId="0" applyFont="1" applyBorder="1" applyAlignment="1">
      <alignment horizontal="center" vertical="center" wrapText="1"/>
    </xf>
    <xf numFmtId="0" fontId="2" fillId="0" borderId="119" xfId="0" applyFont="1" applyBorder="1" applyAlignment="1" applyProtection="1">
      <alignment horizontal="center" vertical="center" wrapText="1"/>
      <protection locked="0"/>
    </xf>
    <xf numFmtId="0" fontId="4" fillId="2" borderId="119" xfId="0" applyFont="1" applyFill="1" applyBorder="1" applyAlignment="1">
      <alignment horizontal="center" vertical="center" wrapText="1"/>
    </xf>
    <xf numFmtId="0" fontId="4" fillId="2" borderId="119" xfId="0" applyFont="1" applyFill="1" applyBorder="1" applyAlignment="1">
      <alignment horizontal="center" vertical="center" textRotation="90" wrapText="1"/>
    </xf>
    <xf numFmtId="0" fontId="23" fillId="0" borderId="119" xfId="0" applyFont="1" applyBorder="1" applyAlignment="1">
      <alignment horizontal="center" vertical="center"/>
    </xf>
    <xf numFmtId="0" fontId="67" fillId="0" borderId="119" xfId="0" applyFont="1" applyBorder="1" applyAlignment="1">
      <alignment horizontal="left" vertical="center"/>
    </xf>
    <xf numFmtId="0" fontId="4" fillId="2" borderId="119" xfId="0" applyFont="1" applyFill="1" applyBorder="1" applyAlignment="1">
      <alignment horizontal="center" vertical="center"/>
    </xf>
    <xf numFmtId="0" fontId="1" fillId="3" borderId="119" xfId="0" applyFont="1" applyFill="1" applyBorder="1" applyAlignment="1">
      <alignment horizontal="left" vertical="center"/>
    </xf>
    <xf numFmtId="0" fontId="65" fillId="0" borderId="119" xfId="0" applyFont="1" applyBorder="1" applyAlignment="1">
      <alignment horizontal="left" vertical="center"/>
    </xf>
    <xf numFmtId="0" fontId="51" fillId="0" borderId="119" xfId="0" applyFont="1" applyBorder="1" applyAlignment="1">
      <alignment horizontal="left" vertical="center"/>
    </xf>
    <xf numFmtId="0" fontId="66" fillId="0" borderId="119" xfId="0" applyFont="1" applyBorder="1" applyAlignment="1">
      <alignment horizontal="left" vertical="center"/>
    </xf>
    <xf numFmtId="0" fontId="64" fillId="0" borderId="119" xfId="0" applyFont="1" applyBorder="1" applyAlignment="1">
      <alignment horizontal="center" vertical="center" wrapText="1"/>
    </xf>
    <xf numFmtId="0" fontId="23" fillId="2" borderId="119" xfId="0" applyFont="1" applyFill="1" applyBorder="1" applyAlignment="1">
      <alignment horizontal="left" vertical="center"/>
    </xf>
    <xf numFmtId="0" fontId="4" fillId="2" borderId="119" xfId="0" applyFont="1" applyFill="1" applyBorder="1" applyAlignment="1">
      <alignment horizontal="center" vertical="center" textRotation="90"/>
    </xf>
    <xf numFmtId="0" fontId="67" fillId="0" borderId="119" xfId="0" applyFont="1" applyBorder="1" applyAlignment="1">
      <alignment horizontal="left" vertical="center" wrapText="1"/>
    </xf>
    <xf numFmtId="9" fontId="1" fillId="0" borderId="2" xfId="0" applyNumberFormat="1" applyFont="1" applyBorder="1" applyAlignment="1" applyProtection="1">
      <alignment horizontal="center" vertical="center" wrapText="1"/>
      <protection locked="0"/>
    </xf>
    <xf numFmtId="9" fontId="1" fillId="0" borderId="2" xfId="0" applyNumberFormat="1"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23" fillId="2" borderId="2" xfId="0" applyFont="1" applyFill="1" applyBorder="1" applyAlignment="1">
      <alignment horizontal="left" vertical="center"/>
    </xf>
    <xf numFmtId="0" fontId="67" fillId="0" borderId="2" xfId="0" applyFont="1" applyBorder="1" applyAlignment="1">
      <alignment horizontal="left" vertical="center" wrapText="1"/>
    </xf>
    <xf numFmtId="0" fontId="67" fillId="0" borderId="2" xfId="0" applyFont="1" applyBorder="1" applyAlignment="1">
      <alignment horizontal="left" vertical="center"/>
    </xf>
    <xf numFmtId="0" fontId="23" fillId="0" borderId="2" xfId="0" applyFont="1" applyBorder="1" applyAlignment="1">
      <alignment horizontal="center" vertical="center"/>
    </xf>
    <xf numFmtId="0" fontId="6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65" fillId="0" borderId="2" xfId="0" applyFont="1" applyBorder="1" applyAlignment="1">
      <alignment horizontal="left" vertical="center"/>
    </xf>
    <xf numFmtId="0" fontId="51" fillId="0" borderId="2" xfId="0" applyFont="1" applyBorder="1" applyAlignment="1">
      <alignment horizontal="left" vertical="center"/>
    </xf>
    <xf numFmtId="0" fontId="66" fillId="0" borderId="2" xfId="0" applyFont="1" applyBorder="1" applyAlignment="1">
      <alignment horizontal="left" vertical="center"/>
    </xf>
    <xf numFmtId="0" fontId="1" fillId="3" borderId="2" xfId="0" applyFont="1" applyFill="1" applyBorder="1" applyAlignment="1">
      <alignment horizontal="left" vertical="center"/>
    </xf>
    <xf numFmtId="0" fontId="4" fillId="2" borderId="2" xfId="0" applyFont="1" applyFill="1" applyBorder="1" applyAlignment="1">
      <alignment horizontal="center" vertical="center" textRotation="90"/>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6" fillId="0" borderId="2"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protection locked="0"/>
    </xf>
    <xf numFmtId="0" fontId="55" fillId="0" borderId="2" xfId="0" applyFont="1" applyBorder="1" applyAlignment="1" applyProtection="1">
      <alignment horizontal="center" vertical="center" wrapText="1"/>
      <protection hidden="1"/>
    </xf>
    <xf numFmtId="9" fontId="33" fillId="0" borderId="2" xfId="0" applyNumberFormat="1" applyFont="1" applyBorder="1" applyAlignment="1" applyProtection="1">
      <alignment horizontal="center" vertical="center" wrapText="1"/>
      <protection hidden="1"/>
    </xf>
    <xf numFmtId="9" fontId="33" fillId="0" borderId="2" xfId="0" applyNumberFormat="1"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5" fillId="0" borderId="2" xfId="0" applyFont="1" applyBorder="1" applyAlignment="1" applyProtection="1">
      <alignment horizontal="center" vertical="center" textRotation="90" wrapText="1"/>
      <protection hidden="1"/>
    </xf>
    <xf numFmtId="9" fontId="33" fillId="0" borderId="2" xfId="0" applyNumberFormat="1" applyFont="1" applyBorder="1" applyAlignment="1" applyProtection="1">
      <alignment horizontal="center" vertical="center"/>
      <protection hidden="1"/>
    </xf>
    <xf numFmtId="9" fontId="1" fillId="0" borderId="2" xfId="1" applyFont="1" applyBorder="1" applyAlignment="1">
      <alignment horizontal="center" vertical="center"/>
    </xf>
    <xf numFmtId="0" fontId="55"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protection hidden="1"/>
    </xf>
    <xf numFmtId="0" fontId="33" fillId="0" borderId="2" xfId="0" applyFont="1" applyBorder="1" applyAlignment="1" applyProtection="1">
      <alignment horizontal="center" vertical="center" textRotation="90"/>
      <protection locked="0"/>
    </xf>
    <xf numFmtId="0" fontId="55" fillId="0" borderId="2" xfId="0"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protection hidden="1"/>
    </xf>
    <xf numFmtId="165" fontId="1" fillId="0" borderId="2" xfId="1" applyNumberFormat="1" applyFont="1" applyBorder="1" applyAlignment="1">
      <alignment horizontal="center" vertical="center"/>
    </xf>
    <xf numFmtId="0" fontId="67" fillId="0" borderId="2" xfId="0" applyFont="1" applyBorder="1" applyAlignment="1">
      <alignment horizontal="left"/>
    </xf>
    <xf numFmtId="0" fontId="55" fillId="0" borderId="120" xfId="0" applyFont="1" applyBorder="1" applyAlignment="1" applyProtection="1">
      <alignment horizontal="center" vertical="center" wrapText="1"/>
      <protection hidden="1"/>
    </xf>
    <xf numFmtId="0" fontId="55" fillId="0" borderId="5" xfId="0" applyFont="1" applyBorder="1" applyAlignment="1" applyProtection="1">
      <alignment horizontal="center" vertical="center" wrapText="1"/>
      <protection hidden="1"/>
    </xf>
    <xf numFmtId="9" fontId="33" fillId="0" borderId="120" xfId="0" applyNumberFormat="1" applyFont="1" applyBorder="1" applyAlignment="1" applyProtection="1">
      <alignment horizontal="center" vertical="center" wrapText="1"/>
      <protection hidden="1"/>
    </xf>
    <xf numFmtId="9" fontId="33" fillId="0" borderId="5" xfId="0" applyNumberFormat="1" applyFont="1" applyBorder="1" applyAlignment="1" applyProtection="1">
      <alignment horizontal="center" vertical="center" wrapText="1"/>
      <protection hidden="1"/>
    </xf>
    <xf numFmtId="0" fontId="55" fillId="0" borderId="120" xfId="0" applyFont="1" applyBorder="1" applyAlignment="1" applyProtection="1">
      <alignment horizontal="center" vertical="center"/>
      <protection hidden="1"/>
    </xf>
    <xf numFmtId="0" fontId="55" fillId="0" borderId="5" xfId="0" applyFont="1" applyBorder="1" applyAlignment="1" applyProtection="1">
      <alignment horizontal="center" vertical="center"/>
      <protection hidden="1"/>
    </xf>
    <xf numFmtId="0" fontId="33" fillId="0" borderId="120" xfId="0" applyFont="1" applyBorder="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33" fillId="0" borderId="120"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9" fontId="33" fillId="0" borderId="120" xfId="0" applyNumberFormat="1" applyFont="1" applyBorder="1" applyAlignment="1" applyProtection="1">
      <alignment horizontal="center" vertical="center" wrapText="1"/>
      <protection locked="0"/>
    </xf>
    <xf numFmtId="9" fontId="33" fillId="0" borderId="5" xfId="0" applyNumberFormat="1" applyFont="1" applyBorder="1" applyAlignment="1" applyProtection="1">
      <alignment horizontal="center" vertical="center" wrapText="1"/>
      <protection locked="0"/>
    </xf>
    <xf numFmtId="0" fontId="1" fillId="0" borderId="120" xfId="0" applyFont="1" applyBorder="1" applyAlignment="1">
      <alignment horizontal="center" vertical="center"/>
    </xf>
    <xf numFmtId="0" fontId="1" fillId="0" borderId="5" xfId="0" applyFont="1" applyBorder="1" applyAlignment="1">
      <alignment horizontal="center" vertical="center"/>
    </xf>
    <xf numFmtId="0" fontId="56" fillId="0" borderId="120"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47" fillId="0" borderId="120" xfId="0" applyFont="1" applyBorder="1" applyAlignment="1" applyProtection="1">
      <alignment horizontal="center" vertical="center" wrapText="1"/>
      <protection locked="0"/>
    </xf>
    <xf numFmtId="0" fontId="47" fillId="0" borderId="121" xfId="0" applyFont="1" applyBorder="1" applyAlignment="1" applyProtection="1">
      <alignment horizontal="center" vertical="center" wrapText="1"/>
      <protection locked="0"/>
    </xf>
    <xf numFmtId="9" fontId="55" fillId="0" borderId="2" xfId="0" applyNumberFormat="1" applyFont="1" applyBorder="1" applyAlignment="1" applyProtection="1">
      <alignment horizontal="center" vertical="center" textRotation="3" wrapText="1"/>
      <protection hidden="1"/>
    </xf>
    <xf numFmtId="0" fontId="67" fillId="0" borderId="2" xfId="0" applyFont="1" applyBorder="1" applyAlignment="1">
      <alignment horizontal="left" wrapText="1"/>
    </xf>
    <xf numFmtId="0" fontId="23" fillId="2" borderId="113" xfId="0" applyFont="1" applyFill="1" applyBorder="1" applyAlignment="1">
      <alignment horizontal="left" vertical="center"/>
    </xf>
    <xf numFmtId="0" fontId="23" fillId="2" borderId="115" xfId="0" applyFont="1" applyFill="1" applyBorder="1" applyAlignment="1">
      <alignment horizontal="left" vertical="center"/>
    </xf>
    <xf numFmtId="0" fontId="67" fillId="0" borderId="116" xfId="0" applyFont="1" applyBorder="1" applyAlignment="1">
      <alignment horizontal="left" vertical="center" wrapText="1"/>
    </xf>
    <xf numFmtId="0" fontId="67" fillId="0" borderId="117" xfId="0" applyFont="1" applyBorder="1" applyAlignment="1">
      <alignment horizontal="left" vertical="center"/>
    </xf>
    <xf numFmtId="0" fontId="67" fillId="0" borderId="118" xfId="0" applyFont="1" applyBorder="1" applyAlignment="1">
      <alignment horizontal="left" vertical="center"/>
    </xf>
    <xf numFmtId="0" fontId="23" fillId="0" borderId="103" xfId="0" applyFont="1" applyBorder="1" applyAlignment="1">
      <alignment horizontal="center" vertical="center"/>
    </xf>
    <xf numFmtId="0" fontId="23" fillId="0" borderId="102" xfId="0" applyFont="1" applyBorder="1" applyAlignment="1">
      <alignment horizontal="center" vertical="center"/>
    </xf>
    <xf numFmtId="0" fontId="23" fillId="0" borderId="104" xfId="0" applyFont="1" applyBorder="1" applyAlignment="1">
      <alignment horizontal="center" vertical="center"/>
    </xf>
    <xf numFmtId="0" fontId="23" fillId="0" borderId="105" xfId="0" applyFont="1" applyBorder="1" applyAlignment="1">
      <alignment horizontal="center" vertical="center"/>
    </xf>
    <xf numFmtId="0" fontId="23" fillId="0" borderId="0" xfId="0" applyFont="1" applyAlignment="1">
      <alignment horizontal="center" vertical="center"/>
    </xf>
    <xf numFmtId="0" fontId="23" fillId="0" borderId="106" xfId="0" applyFont="1" applyBorder="1" applyAlignment="1">
      <alignment horizontal="center" vertical="center"/>
    </xf>
    <xf numFmtId="0" fontId="23" fillId="0" borderId="107" xfId="0" applyFont="1" applyBorder="1" applyAlignment="1">
      <alignment horizontal="center" vertical="center"/>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64" fillId="0" borderId="103" xfId="0" applyFont="1" applyBorder="1" applyAlignment="1">
      <alignment horizontal="center" vertical="center" wrapText="1"/>
    </xf>
    <xf numFmtId="0" fontId="64" fillId="0" borderId="102" xfId="0" applyFont="1" applyBorder="1" applyAlignment="1">
      <alignment horizontal="center" vertical="center" wrapText="1"/>
    </xf>
    <xf numFmtId="0" fontId="64" fillId="0" borderId="104" xfId="0" applyFont="1" applyBorder="1" applyAlignment="1">
      <alignment horizontal="center" vertical="center" wrapText="1"/>
    </xf>
    <xf numFmtId="0" fontId="64" fillId="0" borderId="105" xfId="0" applyFont="1" applyBorder="1" applyAlignment="1">
      <alignment horizontal="center" vertical="center" wrapText="1"/>
    </xf>
    <xf numFmtId="0" fontId="64" fillId="0" borderId="0" xfId="0" applyFont="1" applyAlignment="1">
      <alignment horizontal="center" vertical="center" wrapText="1"/>
    </xf>
    <xf numFmtId="0" fontId="64" fillId="0" borderId="106" xfId="0" applyFont="1" applyBorder="1" applyAlignment="1">
      <alignment horizontal="center" vertical="center" wrapText="1"/>
    </xf>
    <xf numFmtId="0" fontId="64" fillId="0" borderId="107" xfId="0" applyFont="1" applyBorder="1" applyAlignment="1">
      <alignment horizontal="center" vertical="center" wrapText="1"/>
    </xf>
    <xf numFmtId="0" fontId="64" fillId="0" borderId="108" xfId="0" applyFont="1" applyBorder="1" applyAlignment="1">
      <alignment horizontal="center" vertical="center" wrapText="1"/>
    </xf>
    <xf numFmtId="0" fontId="64" fillId="0" borderId="109" xfId="0" applyFont="1" applyBorder="1" applyAlignment="1">
      <alignment horizontal="center" vertical="center" wrapText="1"/>
    </xf>
    <xf numFmtId="0" fontId="65" fillId="0" borderId="101" xfId="0" applyFont="1" applyBorder="1" applyAlignment="1">
      <alignment horizontal="left" vertical="center"/>
    </xf>
    <xf numFmtId="0" fontId="51" fillId="0" borderId="101" xfId="0" applyFont="1" applyBorder="1" applyAlignment="1">
      <alignment horizontal="left" vertical="center"/>
    </xf>
    <xf numFmtId="0" fontId="66" fillId="0" borderId="101" xfId="0" applyFont="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67" fillId="0" borderId="110" xfId="0" applyFont="1" applyBorder="1" applyAlignment="1">
      <alignment horizontal="left" vertical="center"/>
    </xf>
    <xf numFmtId="0" fontId="67" fillId="0" borderId="111" xfId="0" applyFont="1" applyBorder="1" applyAlignment="1">
      <alignment horizontal="left" vertical="center"/>
    </xf>
    <xf numFmtId="0" fontId="67" fillId="0" borderId="112" xfId="0" applyFont="1" applyBorder="1" applyAlignment="1">
      <alignment horizontal="left" vertical="center"/>
    </xf>
    <xf numFmtId="0" fontId="1" fillId="3" borderId="0" xfId="0" applyFont="1" applyFill="1" applyAlignment="1">
      <alignment horizontal="left" vertical="center"/>
    </xf>
    <xf numFmtId="0" fontId="67" fillId="0" borderId="110" xfId="0" applyFont="1" applyBorder="1" applyAlignment="1">
      <alignment horizontal="left" vertical="center" wrapText="1"/>
    </xf>
    <xf numFmtId="0" fontId="67" fillId="0" borderId="111" xfId="0" applyFont="1" applyBorder="1" applyAlignment="1">
      <alignment horizontal="left" vertical="center" wrapText="1"/>
    </xf>
    <xf numFmtId="0" fontId="67" fillId="0" borderId="112" xfId="0" applyFont="1" applyBorder="1" applyAlignment="1">
      <alignment horizontal="left" vertical="center" wrapText="1"/>
    </xf>
    <xf numFmtId="0" fontId="4" fillId="2" borderId="114" xfId="0" applyFont="1" applyFill="1" applyBorder="1" applyAlignment="1">
      <alignment horizontal="center" vertical="center"/>
    </xf>
    <xf numFmtId="0" fontId="4" fillId="2" borderId="114" xfId="0" applyFont="1" applyFill="1" applyBorder="1" applyAlignment="1">
      <alignment horizontal="center" vertical="center" textRotation="90"/>
    </xf>
    <xf numFmtId="0" fontId="4" fillId="2" borderId="114" xfId="0" applyFont="1" applyFill="1" applyBorder="1" applyAlignment="1">
      <alignment horizontal="center" vertical="center" wrapText="1"/>
    </xf>
    <xf numFmtId="0" fontId="4" fillId="2" borderId="114" xfId="0" applyFont="1" applyFill="1" applyBorder="1" applyAlignment="1">
      <alignment horizontal="center" vertical="center" textRotation="90" wrapText="1"/>
    </xf>
    <xf numFmtId="0" fontId="1" fillId="0" borderId="114" xfId="0" applyFont="1" applyBorder="1" applyAlignment="1">
      <alignment horizontal="center" vertical="center"/>
    </xf>
    <xf numFmtId="0" fontId="33" fillId="0" borderId="114" xfId="0" applyFont="1" applyBorder="1" applyAlignment="1" applyProtection="1">
      <alignment horizontal="center" vertical="center" wrapText="1"/>
      <protection locked="0"/>
    </xf>
    <xf numFmtId="0" fontId="56" fillId="0" borderId="114" xfId="0" applyFont="1" applyBorder="1" applyAlignment="1" applyProtection="1">
      <alignment horizontal="center" vertical="center" wrapText="1"/>
      <protection locked="0"/>
    </xf>
    <xf numFmtId="0" fontId="33" fillId="0" borderId="114" xfId="0" applyFont="1" applyBorder="1" applyAlignment="1" applyProtection="1">
      <alignment horizontal="center" vertical="center"/>
      <protection locked="0"/>
    </xf>
    <xf numFmtId="0" fontId="55" fillId="0" borderId="114" xfId="0" applyFont="1" applyBorder="1" applyAlignment="1" applyProtection="1">
      <alignment horizontal="center" vertical="center"/>
      <protection hidden="1"/>
    </xf>
    <xf numFmtId="0" fontId="55" fillId="0" borderId="114" xfId="0" applyFont="1" applyBorder="1" applyAlignment="1" applyProtection="1">
      <alignment horizontal="center" vertical="center" wrapText="1"/>
      <protection hidden="1"/>
    </xf>
    <xf numFmtId="9" fontId="33" fillId="0" borderId="114" xfId="0" applyNumberFormat="1" applyFont="1" applyBorder="1" applyAlignment="1" applyProtection="1">
      <alignment horizontal="center" vertical="center" wrapText="1"/>
      <protection hidden="1"/>
    </xf>
    <xf numFmtId="9" fontId="33" fillId="0" borderId="114" xfId="0" applyNumberFormat="1" applyFont="1" applyBorder="1" applyAlignment="1" applyProtection="1">
      <alignment horizontal="center" vertical="center" wrapText="1"/>
      <protection locked="0"/>
    </xf>
    <xf numFmtId="0" fontId="24" fillId="0" borderId="0" xfId="0" applyFont="1" applyAlignment="1">
      <alignment horizontal="center" vertical="center" wrapText="1"/>
    </xf>
    <xf numFmtId="0" fontId="17" fillId="10" borderId="0" xfId="0" applyFont="1" applyFill="1" applyAlignment="1">
      <alignment horizontal="center" vertical="center" wrapText="1" readingOrder="1"/>
    </xf>
    <xf numFmtId="0" fontId="17" fillId="10" borderId="0" xfId="0" applyFont="1" applyFill="1" applyAlignment="1">
      <alignment horizontal="center" vertical="center" textRotation="90" wrapText="1" readingOrder="1"/>
    </xf>
    <xf numFmtId="0" fontId="17" fillId="10" borderId="10" xfId="0" applyFont="1" applyFill="1" applyBorder="1" applyAlignment="1">
      <alignment horizontal="center" vertical="center" textRotation="90" wrapText="1" readingOrder="1"/>
    </xf>
    <xf numFmtId="0" fontId="16" fillId="0" borderId="7" xfId="0" applyFont="1" applyBorder="1" applyAlignment="1">
      <alignment horizontal="center" vertical="center" wrapText="1"/>
    </xf>
    <xf numFmtId="0" fontId="16" fillId="0" borderId="14"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9" fillId="11" borderId="7"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9"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8" xfId="0" applyFont="1" applyFill="1" applyBorder="1" applyAlignment="1" applyProtection="1">
      <alignment horizontal="center" vertical="center" wrapText="1" readingOrder="1"/>
      <protection hidden="1"/>
    </xf>
    <xf numFmtId="0" fontId="19" fillId="11" borderId="10" xfId="0" applyFont="1" applyFill="1" applyBorder="1" applyAlignment="1" applyProtection="1">
      <alignment horizontal="center" vertical="center" wrapText="1" readingOrder="1"/>
      <protection hidden="1"/>
    </xf>
    <xf numFmtId="0" fontId="19" fillId="12" borderId="7" xfId="0" applyFont="1" applyFill="1" applyBorder="1" applyAlignment="1" applyProtection="1">
      <alignment horizont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9"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8" xfId="0" applyFont="1" applyFill="1" applyBorder="1" applyAlignment="1" applyProtection="1">
      <alignment horizontal="center" wrapText="1" readingOrder="1"/>
      <protection hidden="1"/>
    </xf>
    <xf numFmtId="0" fontId="19" fillId="12" borderId="10" xfId="0" applyFont="1" applyFill="1" applyBorder="1" applyAlignment="1" applyProtection="1">
      <alignment horizontal="center" wrapText="1" readingOrder="1"/>
      <protection hidden="1"/>
    </xf>
    <xf numFmtId="0" fontId="20" fillId="12" borderId="15"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19" xfId="0" applyFont="1" applyFill="1" applyBorder="1" applyAlignment="1">
      <alignment horizontal="center" vertical="center" wrapText="1" readingOrder="1"/>
    </xf>
    <xf numFmtId="0" fontId="20" fillId="12" borderId="20" xfId="0" applyFont="1" applyFill="1" applyBorder="1" applyAlignment="1">
      <alignment horizontal="center" vertical="center" wrapText="1" readingOrder="1"/>
    </xf>
    <xf numFmtId="0" fontId="20" fillId="12" borderId="21" xfId="0" applyFont="1" applyFill="1" applyBorder="1" applyAlignment="1">
      <alignment horizontal="center" vertical="center" wrapText="1" readingOrder="1"/>
    </xf>
    <xf numFmtId="0" fontId="20" fillId="12" borderId="22" xfId="0" applyFont="1" applyFill="1" applyBorder="1" applyAlignment="1">
      <alignment horizontal="center" vertical="center" wrapText="1" readingOrder="1"/>
    </xf>
    <xf numFmtId="0" fontId="19" fillId="12" borderId="13" xfId="0" applyFont="1" applyFill="1" applyBorder="1" applyAlignment="1" applyProtection="1">
      <alignment horizontal="center" wrapText="1" readingOrder="1"/>
      <protection hidden="1"/>
    </xf>
    <xf numFmtId="0" fontId="19" fillId="12" borderId="12" xfId="0" applyFont="1" applyFill="1" applyBorder="1" applyAlignment="1" applyProtection="1">
      <alignment horizontal="center" wrapText="1" readingOrder="1"/>
      <protection hidden="1"/>
    </xf>
    <xf numFmtId="0" fontId="19" fillId="13" borderId="7"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9"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8" xfId="0" applyFont="1" applyFill="1" applyBorder="1" applyAlignment="1" applyProtection="1">
      <alignment horizontal="center" wrapText="1" readingOrder="1"/>
      <protection hidden="1"/>
    </xf>
    <xf numFmtId="0" fontId="19" fillId="13" borderId="10" xfId="0" applyFont="1" applyFill="1" applyBorder="1" applyAlignment="1" applyProtection="1">
      <alignment horizontal="center" wrapText="1" readingOrder="1"/>
      <protection hidden="1"/>
    </xf>
    <xf numFmtId="0" fontId="19" fillId="12" borderId="11" xfId="0" applyFont="1" applyFill="1" applyBorder="1" applyAlignment="1" applyProtection="1">
      <alignment horizontal="center" wrapText="1" readingOrder="1"/>
      <protection hidden="1"/>
    </xf>
    <xf numFmtId="0" fontId="20" fillId="11" borderId="15"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19" xfId="0" applyFont="1" applyFill="1" applyBorder="1" applyAlignment="1">
      <alignment horizontal="center" vertical="center" wrapText="1" readingOrder="1"/>
    </xf>
    <xf numFmtId="0" fontId="20" fillId="11" borderId="20" xfId="0" applyFont="1" applyFill="1" applyBorder="1" applyAlignment="1">
      <alignment horizontal="center" vertical="center" wrapText="1" readingOrder="1"/>
    </xf>
    <xf numFmtId="0" fontId="20" fillId="11" borderId="21" xfId="0" applyFont="1" applyFill="1" applyBorder="1" applyAlignment="1">
      <alignment horizontal="center" vertical="center" wrapText="1" readingOrder="1"/>
    </xf>
    <xf numFmtId="0" fontId="20" fillId="11" borderId="22" xfId="0" applyFont="1" applyFill="1" applyBorder="1" applyAlignment="1">
      <alignment horizontal="center" vertical="center" wrapText="1" readingOrder="1"/>
    </xf>
    <xf numFmtId="0" fontId="19" fillId="11" borderId="11"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3" borderId="11"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20" fillId="13" borderId="15" xfId="0" applyFont="1" applyFill="1" applyBorder="1" applyAlignment="1">
      <alignment horizontal="center" vertical="center" wrapText="1" readingOrder="1"/>
    </xf>
    <xf numFmtId="0" fontId="20" fillId="13" borderId="16" xfId="0" applyFont="1" applyFill="1" applyBorder="1" applyAlignment="1">
      <alignment horizontal="center" vertical="center" wrapText="1" readingOrder="1"/>
    </xf>
    <xf numFmtId="0" fontId="20" fillId="13" borderId="17" xfId="0" applyFont="1" applyFill="1" applyBorder="1" applyAlignment="1">
      <alignment horizontal="center" vertical="center" wrapText="1" readingOrder="1"/>
    </xf>
    <xf numFmtId="0" fontId="20" fillId="13" borderId="18"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19" xfId="0" applyFont="1" applyFill="1" applyBorder="1" applyAlignment="1">
      <alignment horizontal="center" vertical="center" wrapText="1" readingOrder="1"/>
    </xf>
    <xf numFmtId="0" fontId="20" fillId="13" borderId="20" xfId="0" applyFont="1" applyFill="1" applyBorder="1" applyAlignment="1">
      <alignment horizontal="center" vertical="center" wrapText="1" readingOrder="1"/>
    </xf>
    <xf numFmtId="0" fontId="20" fillId="13" borderId="21" xfId="0" applyFont="1" applyFill="1" applyBorder="1" applyAlignment="1">
      <alignment horizontal="center" vertical="center" wrapText="1" readingOrder="1"/>
    </xf>
    <xf numFmtId="0" fontId="20" fillId="13" borderId="22" xfId="0" applyFont="1" applyFill="1" applyBorder="1" applyAlignment="1">
      <alignment horizontal="center" vertical="center" wrapText="1" readingOrder="1"/>
    </xf>
    <xf numFmtId="0" fontId="19" fillId="5" borderId="7"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9"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8" xfId="0" applyFont="1" applyFill="1" applyBorder="1" applyAlignment="1" applyProtection="1">
      <alignment horizontal="center" wrapText="1" readingOrder="1"/>
      <protection hidden="1"/>
    </xf>
    <xf numFmtId="0" fontId="19" fillId="5" borderId="10" xfId="0" applyFont="1" applyFill="1" applyBorder="1" applyAlignment="1" applyProtection="1">
      <alignment horizontal="center" wrapText="1" readingOrder="1"/>
      <protection hidden="1"/>
    </xf>
    <xf numFmtId="0" fontId="20" fillId="5" borderId="15" xfId="0" applyFont="1" applyFill="1" applyBorder="1" applyAlignment="1">
      <alignment horizontal="center" vertical="center" wrapText="1" readingOrder="1"/>
    </xf>
    <xf numFmtId="0" fontId="20" fillId="5" borderId="16" xfId="0" applyFont="1" applyFill="1" applyBorder="1" applyAlignment="1">
      <alignment horizontal="center" vertical="center" wrapText="1" readingOrder="1"/>
    </xf>
    <xf numFmtId="0" fontId="20" fillId="5" borderId="17" xfId="0" applyFont="1" applyFill="1" applyBorder="1" applyAlignment="1">
      <alignment horizontal="center" vertical="center" wrapText="1" readingOrder="1"/>
    </xf>
    <xf numFmtId="0" fontId="20" fillId="5" borderId="18"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19" xfId="0" applyFont="1" applyFill="1" applyBorder="1" applyAlignment="1">
      <alignment horizontal="center" vertical="center" wrapText="1" readingOrder="1"/>
    </xf>
    <xf numFmtId="0" fontId="20" fillId="5" borderId="20" xfId="0" applyFont="1" applyFill="1" applyBorder="1" applyAlignment="1">
      <alignment horizontal="center" vertical="center" wrapText="1" readingOrder="1"/>
    </xf>
    <xf numFmtId="0" fontId="20" fillId="5" borderId="21"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19" fillId="5" borderId="11"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6" fillId="0" borderId="14" xfId="0" applyFont="1" applyBorder="1" applyAlignment="1">
      <alignment horizontal="center" vertical="center" wrapText="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1" fillId="0" borderId="7" xfId="0" applyFont="1" applyBorder="1" applyAlignment="1">
      <alignment horizontal="center" vertical="center" wrapText="1"/>
    </xf>
    <xf numFmtId="0" fontId="41" fillId="0" borderId="14"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1" fillId="0" borderId="0" xfId="0" applyFont="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3" xfId="0" applyFont="1" applyBorder="1" applyAlignment="1">
      <alignment horizontal="center" vertical="center"/>
    </xf>
    <xf numFmtId="0" fontId="41" fillId="0" borderId="12" xfId="0" applyFont="1" applyBorder="1" applyAlignment="1">
      <alignment horizontal="center" vertical="center"/>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19" xfId="0" applyFont="1" applyFill="1" applyBorder="1" applyAlignment="1">
      <alignment horizontal="center" vertical="center" wrapText="1" readingOrder="1"/>
    </xf>
    <xf numFmtId="0" fontId="40" fillId="12" borderId="20" xfId="0" applyFont="1" applyFill="1" applyBorder="1" applyAlignment="1">
      <alignment horizontal="center" vertical="center" wrapText="1" readingOrder="1"/>
    </xf>
    <xf numFmtId="0" fontId="40" fillId="12" borderId="21" xfId="0" applyFont="1" applyFill="1" applyBorder="1" applyAlignment="1">
      <alignment horizontal="center" vertical="center" wrapText="1" readingOrder="1"/>
    </xf>
    <xf numFmtId="0" fontId="40" fillId="12" borderId="22" xfId="0" applyFont="1" applyFill="1" applyBorder="1" applyAlignment="1">
      <alignment horizontal="center" vertical="center" wrapText="1" readingOrder="1"/>
    </xf>
    <xf numFmtId="0" fontId="41" fillId="0" borderId="9" xfId="0" applyFont="1" applyBorder="1" applyAlignment="1">
      <alignment horizontal="center" vertical="center" wrapText="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19" xfId="0" applyFont="1" applyFill="1" applyBorder="1" applyAlignment="1">
      <alignment horizontal="center" vertical="center" wrapText="1" readingOrder="1"/>
    </xf>
    <xf numFmtId="0" fontId="40" fillId="11" borderId="20" xfId="0" applyFont="1" applyFill="1" applyBorder="1" applyAlignment="1">
      <alignment horizontal="center" vertical="center" wrapText="1" readingOrder="1"/>
    </xf>
    <xf numFmtId="0" fontId="40" fillId="11" borderId="21" xfId="0" applyFont="1" applyFill="1" applyBorder="1" applyAlignment="1">
      <alignment horizontal="center" vertical="center" wrapText="1" readingOrder="1"/>
    </xf>
    <xf numFmtId="0" fontId="40" fillId="11" borderId="22" xfId="0" applyFont="1" applyFill="1" applyBorder="1" applyAlignment="1">
      <alignment horizontal="center" vertical="center" wrapText="1" readingOrder="1"/>
    </xf>
    <xf numFmtId="0" fontId="40" fillId="13" borderId="15" xfId="0" applyFont="1" applyFill="1" applyBorder="1" applyAlignment="1">
      <alignment horizontal="center" vertical="center" wrapText="1" readingOrder="1"/>
    </xf>
    <xf numFmtId="0" fontId="40" fillId="13" borderId="16" xfId="0" applyFont="1" applyFill="1" applyBorder="1" applyAlignment="1">
      <alignment horizontal="center" vertical="center" wrapText="1" readingOrder="1"/>
    </xf>
    <xf numFmtId="0" fontId="40" fillId="13" borderId="17" xfId="0" applyFont="1" applyFill="1" applyBorder="1" applyAlignment="1">
      <alignment horizontal="center" vertical="center" wrapText="1" readingOrder="1"/>
    </xf>
    <xf numFmtId="0" fontId="40" fillId="13" borderId="18" xfId="0" applyFont="1" applyFill="1" applyBorder="1" applyAlignment="1">
      <alignment horizontal="center" vertical="center" wrapText="1" readingOrder="1"/>
    </xf>
    <xf numFmtId="0" fontId="40" fillId="13" borderId="0" xfId="0" applyFont="1" applyFill="1" applyAlignment="1">
      <alignment horizontal="center" vertical="center" wrapText="1" readingOrder="1"/>
    </xf>
    <xf numFmtId="0" fontId="40" fillId="13" borderId="19" xfId="0" applyFont="1" applyFill="1" applyBorder="1" applyAlignment="1">
      <alignment horizontal="center" vertical="center" wrapText="1" readingOrder="1"/>
    </xf>
    <xf numFmtId="0" fontId="40" fillId="13" borderId="20" xfId="0" applyFont="1" applyFill="1" applyBorder="1" applyAlignment="1">
      <alignment horizontal="center" vertical="center" wrapText="1" readingOrder="1"/>
    </xf>
    <xf numFmtId="0" fontId="40" fillId="13" borderId="21" xfId="0" applyFont="1" applyFill="1" applyBorder="1" applyAlignment="1">
      <alignment horizontal="center" vertical="center" wrapText="1" readingOrder="1"/>
    </xf>
    <xf numFmtId="0" fontId="40" fillId="13" borderId="22" xfId="0" applyFont="1" applyFill="1" applyBorder="1" applyAlignment="1">
      <alignment horizontal="center" vertical="center" wrapText="1" readingOrder="1"/>
    </xf>
    <xf numFmtId="0" fontId="40" fillId="5" borderId="15" xfId="0" applyFont="1" applyFill="1" applyBorder="1" applyAlignment="1">
      <alignment horizontal="center" vertical="center" wrapText="1" readingOrder="1"/>
    </xf>
    <xf numFmtId="0" fontId="40" fillId="5" borderId="16" xfId="0" applyFont="1" applyFill="1" applyBorder="1" applyAlignment="1">
      <alignment horizontal="center" vertical="center" wrapText="1" readingOrder="1"/>
    </xf>
    <xf numFmtId="0" fontId="40" fillId="5" borderId="17" xfId="0" applyFont="1" applyFill="1" applyBorder="1" applyAlignment="1">
      <alignment horizontal="center" vertical="center" wrapText="1" readingOrder="1"/>
    </xf>
    <xf numFmtId="0" fontId="40" fillId="5" borderId="18"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5" borderId="19" xfId="0" applyFont="1" applyFill="1" applyBorder="1" applyAlignment="1">
      <alignment horizontal="center" vertical="center" wrapText="1" readingOrder="1"/>
    </xf>
    <xf numFmtId="0" fontId="40" fillId="5" borderId="20" xfId="0" applyFont="1" applyFill="1" applyBorder="1" applyAlignment="1">
      <alignment horizontal="center" vertical="center" wrapText="1" readingOrder="1"/>
    </xf>
    <xf numFmtId="0" fontId="40" fillId="5" borderId="21" xfId="0" applyFont="1" applyFill="1" applyBorder="1" applyAlignment="1">
      <alignment horizontal="center" vertical="center" wrapText="1" readingOrder="1"/>
    </xf>
    <xf numFmtId="0" fontId="40" fillId="5" borderId="22" xfId="0" applyFont="1" applyFill="1" applyBorder="1" applyAlignment="1">
      <alignment horizontal="center" vertical="center" wrapText="1" readingOrder="1"/>
    </xf>
    <xf numFmtId="0" fontId="41" fillId="0" borderId="14" xfId="0" applyFont="1" applyBorder="1" applyAlignment="1">
      <alignment horizontal="center" vertical="center" wrapText="1"/>
    </xf>
    <xf numFmtId="0" fontId="43" fillId="0" borderId="0" xfId="0" applyFont="1" applyAlignment="1">
      <alignment horizontal="center" vertical="center"/>
    </xf>
    <xf numFmtId="0" fontId="38" fillId="14" borderId="25" xfId="0" applyFont="1" applyFill="1" applyBorder="1" applyAlignment="1">
      <alignment horizontal="center" vertical="center" wrapText="1" readingOrder="1"/>
    </xf>
    <xf numFmtId="0" fontId="38" fillId="14" borderId="26" xfId="0" applyFont="1" applyFill="1" applyBorder="1" applyAlignment="1">
      <alignment horizontal="center" vertical="center" wrapText="1" readingOrder="1"/>
    </xf>
    <xf numFmtId="0" fontId="38" fillId="14" borderId="37"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4" borderId="34" xfId="0" applyFont="1" applyFill="1" applyBorder="1" applyAlignment="1">
      <alignment horizontal="center" vertical="center" wrapText="1" readingOrder="1"/>
    </xf>
    <xf numFmtId="0" fontId="35" fillId="14" borderId="35" xfId="0" applyFont="1" applyFill="1" applyBorder="1" applyAlignment="1">
      <alignment horizontal="center" vertical="center" wrapText="1" readingOrder="1"/>
    </xf>
    <xf numFmtId="0" fontId="35" fillId="3" borderId="32" xfId="0"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5" fillId="3" borderId="24" xfId="0"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5" fillId="3" borderId="29" xfId="0" applyFont="1" applyFill="1" applyBorder="1" applyAlignment="1">
      <alignment horizontal="center" vertical="center" wrapText="1" readingOrder="1"/>
    </xf>
    <xf numFmtId="0" fontId="35" fillId="3" borderId="30" xfId="0" applyFont="1" applyFill="1" applyBorder="1" applyAlignment="1">
      <alignment horizontal="center" vertical="center" wrapText="1" readingOrder="1"/>
    </xf>
  </cellXfs>
  <cellStyles count="6">
    <cellStyle name="Millares [0]" xfId="5" builtinId="6"/>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732">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eetMetadata" Target="metadata.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296333</xdr:colOff>
      <xdr:row>1</xdr:row>
      <xdr:rowOff>169334</xdr:rowOff>
    </xdr:from>
    <xdr:to>
      <xdr:col>1</xdr:col>
      <xdr:colOff>988305</xdr:colOff>
      <xdr:row>4</xdr:row>
      <xdr:rowOff>26459</xdr:rowOff>
    </xdr:to>
    <xdr:pic>
      <xdr:nvPicPr>
        <xdr:cNvPr id="3" name="1 Imagen">
          <a:extLst>
            <a:ext uri="{FF2B5EF4-FFF2-40B4-BE49-F238E27FC236}">
              <a16:creationId xmlns:a16="http://schemas.microsoft.com/office/drawing/2014/main" id="{D9843CE8-C04B-0E48-95C0-F8FC4D196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889" y="366890"/>
          <a:ext cx="691972"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35201529-6CB3-8F4C-84E6-9AF112C70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5089599C-C23A-6342-B6CD-12372DEA2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7C5BF37C-8D7F-2B44-B8F8-6434BC040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17E4D0A2-0A80-E647-940B-08A1BCB83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743B34BB-32CC-3144-B280-75F675C07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1A539C4A-02E3-EF45-A70A-4DFB119F7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15754E3B-1F50-E44C-A89C-46186995D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52853C6E-B765-C646-B41B-FEBC9FCA5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3" name="1 Imagen">
          <a:extLst>
            <a:ext uri="{FF2B5EF4-FFF2-40B4-BE49-F238E27FC236}">
              <a16:creationId xmlns:a16="http://schemas.microsoft.com/office/drawing/2014/main" id="{36D93D90-41D9-3743-8FE0-1E9AC349C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083" y="105834"/>
          <a:ext cx="698020"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632D4F20-A0FD-3945-9647-086CB12D7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BEC1D77F-B8F8-C847-9538-608E524A3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B5E9368E-F456-164D-9750-642FE2C83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A21A3BFC-6F08-424A-A87E-51149268A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A040FAC1-C4A4-214B-87B3-64DE5BC02D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8BC806E0-DFBE-E74D-886E-62EAB5CD1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719666</xdr:colOff>
      <xdr:row>0</xdr:row>
      <xdr:rowOff>105834</xdr:rowOff>
    </xdr:from>
    <xdr:to>
      <xdr:col>3</xdr:col>
      <xdr:colOff>232353</xdr:colOff>
      <xdr:row>3</xdr:row>
      <xdr:rowOff>68792</xdr:rowOff>
    </xdr:to>
    <xdr:pic>
      <xdr:nvPicPr>
        <xdr:cNvPr id="2" name="1 Imagen">
          <a:extLst>
            <a:ext uri="{FF2B5EF4-FFF2-40B4-BE49-F238E27FC236}">
              <a16:creationId xmlns:a16="http://schemas.microsoft.com/office/drawing/2014/main" id="{F1CBE379-642B-2041-AF0F-955034CD8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966" y="105834"/>
          <a:ext cx="693787"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731" dataDxfId="730">
  <autoFilter ref="B209:C219" xr:uid="{00000000-0009-0000-0100-000001000000}"/>
  <tableColumns count="2">
    <tableColumn id="1" xr3:uid="{00000000-0010-0000-0000-000001000000}" name="Criterios" dataDxfId="729"/>
    <tableColumn id="2" xr3:uid="{00000000-0010-0000-0000-000002000000}" name="Subcriterios" dataDxfId="72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0.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zoomScale="140" zoomScaleNormal="140" workbookViewId="0">
      <selection activeCell="B21" sqref="B21:H21"/>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311" t="s">
        <v>0</v>
      </c>
      <c r="C2" s="312"/>
      <c r="D2" s="312"/>
      <c r="E2" s="312"/>
      <c r="F2" s="312"/>
      <c r="G2" s="312"/>
      <c r="H2" s="313"/>
    </row>
    <row r="3" spans="1:8" x14ac:dyDescent="0.25">
      <c r="B3" s="107"/>
      <c r="C3" s="108"/>
      <c r="D3" s="108"/>
      <c r="E3" s="108"/>
      <c r="F3" s="108"/>
      <c r="G3" s="108"/>
      <c r="H3" s="109"/>
    </row>
    <row r="4" spans="1:8" ht="63" customHeight="1" x14ac:dyDescent="0.25">
      <c r="B4" s="314" t="s">
        <v>1</v>
      </c>
      <c r="C4" s="315"/>
      <c r="D4" s="315"/>
      <c r="E4" s="315"/>
      <c r="F4" s="315"/>
      <c r="G4" s="315"/>
      <c r="H4" s="316"/>
    </row>
    <row r="5" spans="1:8" ht="63" customHeight="1" x14ac:dyDescent="0.25">
      <c r="B5" s="317"/>
      <c r="C5" s="318"/>
      <c r="D5" s="318"/>
      <c r="E5" s="318"/>
      <c r="F5" s="318"/>
      <c r="G5" s="318"/>
      <c r="H5" s="319"/>
    </row>
    <row r="6" spans="1:8" ht="16.5" x14ac:dyDescent="0.25">
      <c r="A6" s="110"/>
      <c r="B6" s="320" t="s">
        <v>2</v>
      </c>
      <c r="C6" s="321"/>
      <c r="D6" s="321"/>
      <c r="E6" s="321"/>
      <c r="F6" s="321"/>
      <c r="G6" s="321"/>
      <c r="H6" s="322"/>
    </row>
    <row r="7" spans="1:8" ht="95.25" customHeight="1" x14ac:dyDescent="0.25">
      <c r="A7" s="110"/>
      <c r="B7" s="323" t="s">
        <v>3</v>
      </c>
      <c r="C7" s="323"/>
      <c r="D7" s="323"/>
      <c r="E7" s="323"/>
      <c r="F7" s="323"/>
      <c r="G7" s="323"/>
      <c r="H7" s="324"/>
    </row>
    <row r="8" spans="1:8" ht="16.5" x14ac:dyDescent="0.25">
      <c r="A8" s="110"/>
      <c r="B8" s="111"/>
      <c r="C8" s="112"/>
      <c r="D8" s="112"/>
      <c r="E8" s="112"/>
      <c r="F8" s="112"/>
      <c r="G8" s="112"/>
      <c r="H8" s="113"/>
    </row>
    <row r="9" spans="1:8" ht="16.5" customHeight="1" x14ac:dyDescent="0.25">
      <c r="A9" s="110"/>
      <c r="B9" s="325" t="s">
        <v>257</v>
      </c>
      <c r="C9" s="325"/>
      <c r="D9" s="325"/>
      <c r="E9" s="325"/>
      <c r="F9" s="325"/>
      <c r="G9" s="325"/>
      <c r="H9" s="326"/>
    </row>
    <row r="10" spans="1:8" ht="16.5" customHeight="1" x14ac:dyDescent="0.25">
      <c r="A10" s="110"/>
      <c r="B10" s="325"/>
      <c r="C10" s="325"/>
      <c r="D10" s="325"/>
      <c r="E10" s="325"/>
      <c r="F10" s="325"/>
      <c r="G10" s="325"/>
      <c r="H10" s="326"/>
    </row>
    <row r="11" spans="1:8" ht="11.85" customHeight="1" x14ac:dyDescent="0.25">
      <c r="A11" s="110"/>
      <c r="B11" s="325"/>
      <c r="C11" s="325"/>
      <c r="D11" s="325"/>
      <c r="E11" s="325"/>
      <c r="F11" s="325"/>
      <c r="G11" s="325"/>
      <c r="H11" s="326"/>
    </row>
    <row r="12" spans="1:8" ht="11.85" customHeight="1" thickBot="1" x14ac:dyDescent="0.3">
      <c r="A12" s="110"/>
      <c r="B12" s="114"/>
      <c r="C12" s="114"/>
      <c r="D12" s="114"/>
      <c r="E12" s="114"/>
      <c r="F12" s="114"/>
      <c r="G12" s="114"/>
      <c r="H12" s="115"/>
    </row>
    <row r="13" spans="1:8" ht="15.6" customHeight="1" thickTop="1" x14ac:dyDescent="0.25">
      <c r="A13" s="110"/>
      <c r="B13" s="114"/>
      <c r="C13" s="310" t="s">
        <v>4</v>
      </c>
      <c r="D13" s="303"/>
      <c r="E13" s="304" t="s">
        <v>5</v>
      </c>
      <c r="F13" s="305"/>
      <c r="G13" s="114"/>
      <c r="H13" s="115"/>
    </row>
    <row r="14" spans="1:8" ht="11.85" customHeight="1" x14ac:dyDescent="0.25">
      <c r="A14" s="110"/>
      <c r="B14" s="114"/>
      <c r="C14" s="291" t="s">
        <v>6</v>
      </c>
      <c r="D14" s="292"/>
      <c r="E14" s="293" t="s">
        <v>7</v>
      </c>
      <c r="F14" s="288"/>
      <c r="G14" s="114"/>
      <c r="H14" s="115"/>
    </row>
    <row r="15" spans="1:8" ht="11.85" customHeight="1" x14ac:dyDescent="0.25">
      <c r="A15" s="110"/>
      <c r="B15" s="114"/>
      <c r="C15" s="291" t="s">
        <v>8</v>
      </c>
      <c r="D15" s="292"/>
      <c r="E15" s="293" t="s">
        <v>9</v>
      </c>
      <c r="F15" s="288"/>
      <c r="G15" s="114"/>
      <c r="H15" s="115"/>
    </row>
    <row r="16" spans="1:8" ht="11.85" customHeight="1" x14ac:dyDescent="0.25">
      <c r="A16" s="110"/>
      <c r="B16" s="114"/>
      <c r="C16" s="291" t="s">
        <v>10</v>
      </c>
      <c r="D16" s="292"/>
      <c r="E16" s="293" t="s">
        <v>11</v>
      </c>
      <c r="F16" s="288"/>
      <c r="G16" s="114"/>
      <c r="H16" s="115"/>
    </row>
    <row r="17" spans="1:8" ht="13.5" customHeight="1" x14ac:dyDescent="0.25">
      <c r="A17" s="110"/>
      <c r="B17" s="114"/>
      <c r="C17" s="291" t="s">
        <v>12</v>
      </c>
      <c r="D17" s="292"/>
      <c r="E17" s="293" t="s">
        <v>13</v>
      </c>
      <c r="F17" s="288"/>
      <c r="G17" s="114"/>
      <c r="H17" s="116"/>
    </row>
    <row r="18" spans="1:8" ht="12.6" customHeight="1" x14ac:dyDescent="0.25">
      <c r="A18" s="110"/>
      <c r="B18" s="114"/>
      <c r="C18" s="291" t="s">
        <v>14</v>
      </c>
      <c r="D18" s="292"/>
      <c r="E18" s="294" t="s">
        <v>15</v>
      </c>
      <c r="F18" s="288"/>
      <c r="G18" s="114"/>
      <c r="H18" s="115"/>
    </row>
    <row r="19" spans="1:8" ht="24" customHeight="1" thickBot="1" x14ac:dyDescent="0.3">
      <c r="A19" s="110"/>
      <c r="B19" s="114"/>
      <c r="C19" s="295" t="s">
        <v>16</v>
      </c>
      <c r="D19" s="296"/>
      <c r="E19" s="297" t="s">
        <v>17</v>
      </c>
      <c r="F19" s="298"/>
      <c r="G19" s="114"/>
      <c r="H19" s="115"/>
    </row>
    <row r="20" spans="1:8" ht="11.85" customHeight="1" thickTop="1" x14ac:dyDescent="0.25">
      <c r="A20" s="110"/>
      <c r="B20" s="114"/>
      <c r="C20" s="117"/>
      <c r="D20" s="117"/>
      <c r="E20" s="117"/>
      <c r="F20" s="117"/>
      <c r="G20" s="114"/>
      <c r="H20" s="115"/>
    </row>
    <row r="21" spans="1:8" ht="27.6" customHeight="1" thickBot="1" x14ac:dyDescent="0.3">
      <c r="A21" s="110"/>
      <c r="B21" s="299" t="s">
        <v>18</v>
      </c>
      <c r="C21" s="300"/>
      <c r="D21" s="300"/>
      <c r="E21" s="300"/>
      <c r="F21" s="300"/>
      <c r="G21" s="300"/>
      <c r="H21" s="301"/>
    </row>
    <row r="22" spans="1:8" ht="15.75" thickTop="1" x14ac:dyDescent="0.25">
      <c r="A22" s="110"/>
      <c r="B22" s="118"/>
      <c r="C22" s="302" t="s">
        <v>4</v>
      </c>
      <c r="D22" s="303"/>
      <c r="E22" s="304" t="s">
        <v>5</v>
      </c>
      <c r="F22" s="305"/>
      <c r="G22" s="117"/>
      <c r="H22" s="119"/>
    </row>
    <row r="23" spans="1:8" ht="13.5" customHeight="1" x14ac:dyDescent="0.25">
      <c r="A23" s="110"/>
      <c r="B23" s="120"/>
      <c r="C23" s="306" t="s">
        <v>6</v>
      </c>
      <c r="D23" s="307"/>
      <c r="E23" s="308" t="s">
        <v>7</v>
      </c>
      <c r="F23" s="309"/>
      <c r="G23" s="121"/>
      <c r="H23" s="122"/>
    </row>
    <row r="24" spans="1:8" ht="13.5" customHeight="1" x14ac:dyDescent="0.25">
      <c r="A24" s="110"/>
      <c r="B24" s="120"/>
      <c r="C24" s="285" t="s">
        <v>19</v>
      </c>
      <c r="D24" s="286"/>
      <c r="E24" s="287" t="s">
        <v>13</v>
      </c>
      <c r="F24" s="288"/>
      <c r="G24" s="121"/>
      <c r="H24" s="122"/>
    </row>
    <row r="25" spans="1:8" ht="13.5" customHeight="1" x14ac:dyDescent="0.25">
      <c r="A25" s="110"/>
      <c r="B25" s="120"/>
      <c r="C25" s="285" t="s">
        <v>8</v>
      </c>
      <c r="D25" s="286"/>
      <c r="E25" s="287" t="s">
        <v>9</v>
      </c>
      <c r="F25" s="288"/>
      <c r="G25" s="121"/>
      <c r="H25" s="122"/>
    </row>
    <row r="26" spans="1:8" ht="23.1" customHeight="1" x14ac:dyDescent="0.25">
      <c r="A26" s="110"/>
      <c r="B26" s="120"/>
      <c r="C26" s="285" t="s">
        <v>20</v>
      </c>
      <c r="D26" s="286"/>
      <c r="E26" s="289" t="s">
        <v>21</v>
      </c>
      <c r="F26" s="290"/>
      <c r="G26" s="121"/>
      <c r="H26" s="122"/>
    </row>
    <row r="27" spans="1:8" ht="69.75" customHeight="1" x14ac:dyDescent="0.25">
      <c r="A27" s="110"/>
      <c r="B27" s="120"/>
      <c r="C27" s="276" t="s">
        <v>22</v>
      </c>
      <c r="D27" s="284"/>
      <c r="E27" s="277" t="s">
        <v>23</v>
      </c>
      <c r="F27" s="278"/>
      <c r="G27" s="121"/>
      <c r="H27" s="123"/>
    </row>
    <row r="28" spans="1:8" ht="34.5" customHeight="1" x14ac:dyDescent="0.25">
      <c r="B28" s="124"/>
      <c r="C28" s="283" t="s">
        <v>24</v>
      </c>
      <c r="D28" s="284"/>
      <c r="E28" s="277" t="s">
        <v>25</v>
      </c>
      <c r="F28" s="278"/>
      <c r="G28" s="121"/>
      <c r="H28" s="123"/>
    </row>
    <row r="29" spans="1:8" ht="27.75" customHeight="1" x14ac:dyDescent="0.25">
      <c r="B29" s="124"/>
      <c r="C29" s="283" t="s">
        <v>26</v>
      </c>
      <c r="D29" s="284"/>
      <c r="E29" s="277" t="s">
        <v>27</v>
      </c>
      <c r="F29" s="278"/>
      <c r="G29" s="121"/>
      <c r="H29" s="123"/>
    </row>
    <row r="30" spans="1:8" ht="33.950000000000003" customHeight="1" x14ac:dyDescent="0.25">
      <c r="B30" s="124"/>
      <c r="C30" s="283" t="s">
        <v>28</v>
      </c>
      <c r="D30" s="284"/>
      <c r="E30" s="277" t="s">
        <v>29</v>
      </c>
      <c r="F30" s="278"/>
      <c r="G30" s="121"/>
      <c r="H30" s="123"/>
    </row>
    <row r="31" spans="1:8" ht="72.75" customHeight="1" x14ac:dyDescent="0.25">
      <c r="B31" s="124"/>
      <c r="C31" s="283" t="s">
        <v>30</v>
      </c>
      <c r="D31" s="284"/>
      <c r="E31" s="277" t="s">
        <v>31</v>
      </c>
      <c r="F31" s="278"/>
      <c r="G31" s="121"/>
      <c r="H31" s="123"/>
    </row>
    <row r="32" spans="1:8" ht="64.5" customHeight="1" x14ac:dyDescent="0.25">
      <c r="B32" s="124"/>
      <c r="C32" s="283" t="s">
        <v>32</v>
      </c>
      <c r="D32" s="284"/>
      <c r="E32" s="277" t="s">
        <v>33</v>
      </c>
      <c r="F32" s="278"/>
      <c r="G32" s="121"/>
      <c r="H32" s="123"/>
    </row>
    <row r="33" spans="2:8" ht="71.25" customHeight="1" x14ac:dyDescent="0.25">
      <c r="B33" s="124"/>
      <c r="C33" s="275" t="s">
        <v>34</v>
      </c>
      <c r="D33" s="276"/>
      <c r="E33" s="277" t="s">
        <v>35</v>
      </c>
      <c r="F33" s="278"/>
      <c r="G33" s="121"/>
      <c r="H33" s="123"/>
    </row>
    <row r="34" spans="2:8" ht="55.5" customHeight="1" x14ac:dyDescent="0.25">
      <c r="B34" s="124"/>
      <c r="C34" s="275" t="s">
        <v>36</v>
      </c>
      <c r="D34" s="276"/>
      <c r="E34" s="277" t="s">
        <v>37</v>
      </c>
      <c r="F34" s="278"/>
      <c r="G34" s="121"/>
      <c r="H34" s="123"/>
    </row>
    <row r="35" spans="2:8" ht="42" customHeight="1" x14ac:dyDescent="0.25">
      <c r="B35" s="124"/>
      <c r="C35" s="275" t="s">
        <v>38</v>
      </c>
      <c r="D35" s="276"/>
      <c r="E35" s="277" t="s">
        <v>39</v>
      </c>
      <c r="F35" s="278"/>
      <c r="G35" s="121"/>
      <c r="H35" s="123"/>
    </row>
    <row r="36" spans="2:8" ht="59.25" customHeight="1" x14ac:dyDescent="0.25">
      <c r="B36" s="124"/>
      <c r="C36" s="275" t="s">
        <v>40</v>
      </c>
      <c r="D36" s="276"/>
      <c r="E36" s="277" t="s">
        <v>41</v>
      </c>
      <c r="F36" s="278"/>
      <c r="G36" s="121"/>
      <c r="H36" s="123"/>
    </row>
    <row r="37" spans="2:8" ht="23.25" customHeight="1" x14ac:dyDescent="0.25">
      <c r="B37" s="124"/>
      <c r="C37" s="275" t="s">
        <v>42</v>
      </c>
      <c r="D37" s="276"/>
      <c r="E37" s="277" t="s">
        <v>43</v>
      </c>
      <c r="F37" s="278"/>
      <c r="G37" s="121"/>
      <c r="H37" s="123"/>
    </row>
    <row r="38" spans="2:8" ht="30.75" customHeight="1" x14ac:dyDescent="0.25">
      <c r="B38" s="124"/>
      <c r="C38" s="275" t="s">
        <v>44</v>
      </c>
      <c r="D38" s="276"/>
      <c r="E38" s="277" t="s">
        <v>45</v>
      </c>
      <c r="F38" s="278"/>
      <c r="G38" s="121"/>
      <c r="H38" s="123"/>
    </row>
    <row r="39" spans="2:8" ht="35.25" customHeight="1" x14ac:dyDescent="0.25">
      <c r="B39" s="124"/>
      <c r="C39" s="275" t="s">
        <v>44</v>
      </c>
      <c r="D39" s="276"/>
      <c r="E39" s="277" t="s">
        <v>45</v>
      </c>
      <c r="F39" s="278"/>
      <c r="G39" s="121"/>
      <c r="H39" s="123"/>
    </row>
    <row r="40" spans="2:8" ht="33" customHeight="1" x14ac:dyDescent="0.25">
      <c r="B40" s="124"/>
      <c r="C40" s="275" t="s">
        <v>46</v>
      </c>
      <c r="D40" s="276"/>
      <c r="E40" s="277" t="s">
        <v>47</v>
      </c>
      <c r="F40" s="278"/>
      <c r="G40" s="121"/>
      <c r="H40" s="123"/>
    </row>
    <row r="41" spans="2:8" ht="30" customHeight="1" x14ac:dyDescent="0.25">
      <c r="B41" s="124"/>
      <c r="C41" s="275" t="s">
        <v>48</v>
      </c>
      <c r="D41" s="276"/>
      <c r="E41" s="277" t="s">
        <v>49</v>
      </c>
      <c r="F41" s="278"/>
      <c r="G41" s="121"/>
      <c r="H41" s="123"/>
    </row>
    <row r="42" spans="2:8" ht="35.25" customHeight="1" x14ac:dyDescent="0.25">
      <c r="B42" s="124"/>
      <c r="C42" s="275" t="s">
        <v>50</v>
      </c>
      <c r="D42" s="276"/>
      <c r="E42" s="277" t="s">
        <v>51</v>
      </c>
      <c r="F42" s="278"/>
      <c r="G42" s="121"/>
      <c r="H42" s="123"/>
    </row>
    <row r="43" spans="2:8" ht="31.5" customHeight="1" x14ac:dyDescent="0.25">
      <c r="B43" s="124"/>
      <c r="C43" s="275" t="s">
        <v>52</v>
      </c>
      <c r="D43" s="276"/>
      <c r="E43" s="277" t="s">
        <v>53</v>
      </c>
      <c r="F43" s="278"/>
      <c r="G43" s="121"/>
      <c r="H43" s="123"/>
    </row>
    <row r="44" spans="2:8" ht="54" customHeight="1" x14ac:dyDescent="0.25">
      <c r="B44" s="124"/>
      <c r="C44" s="275" t="s">
        <v>54</v>
      </c>
      <c r="D44" s="276"/>
      <c r="E44" s="277" t="s">
        <v>55</v>
      </c>
      <c r="F44" s="278"/>
      <c r="G44" s="121"/>
      <c r="H44" s="123"/>
    </row>
    <row r="45" spans="2:8" ht="59.25" customHeight="1" x14ac:dyDescent="0.25">
      <c r="B45" s="124"/>
      <c r="C45" s="275" t="s">
        <v>56</v>
      </c>
      <c r="D45" s="276"/>
      <c r="E45" s="277" t="s">
        <v>57</v>
      </c>
      <c r="F45" s="278"/>
      <c r="G45" s="121"/>
      <c r="H45" s="123"/>
    </row>
    <row r="46" spans="2:8" ht="84" customHeight="1" x14ac:dyDescent="0.25">
      <c r="B46" s="124"/>
      <c r="C46" s="275" t="s">
        <v>58</v>
      </c>
      <c r="D46" s="276"/>
      <c r="E46" s="277" t="s">
        <v>59</v>
      </c>
      <c r="F46" s="278"/>
      <c r="G46" s="121"/>
      <c r="H46" s="123"/>
    </row>
    <row r="47" spans="2:8" ht="82.5" customHeight="1" x14ac:dyDescent="0.25">
      <c r="B47" s="124"/>
      <c r="C47" s="275" t="s">
        <v>60</v>
      </c>
      <c r="D47" s="276"/>
      <c r="E47" s="277" t="s">
        <v>61</v>
      </c>
      <c r="F47" s="278"/>
      <c r="G47" s="121"/>
      <c r="H47" s="123"/>
    </row>
    <row r="48" spans="2:8" ht="46.5" customHeight="1" thickBot="1" x14ac:dyDescent="0.3">
      <c r="B48" s="124"/>
      <c r="C48" s="279"/>
      <c r="D48" s="280"/>
      <c r="E48" s="281"/>
      <c r="F48" s="282"/>
      <c r="G48" s="121"/>
      <c r="H48" s="123"/>
    </row>
    <row r="49" spans="2:8" ht="6.75" customHeight="1" thickTop="1" x14ac:dyDescent="0.25">
      <c r="B49" s="124"/>
      <c r="C49" s="125"/>
      <c r="D49" s="125"/>
      <c r="E49" s="126"/>
      <c r="F49" s="126"/>
      <c r="G49" s="121"/>
      <c r="H49" s="123"/>
    </row>
    <row r="50" spans="2:8" x14ac:dyDescent="0.25">
      <c r="B50" s="124"/>
      <c r="C50" s="127"/>
      <c r="D50" s="127"/>
      <c r="E50" s="127"/>
      <c r="F50" s="127"/>
      <c r="G50" s="121"/>
      <c r="H50" s="123"/>
    </row>
    <row r="51" spans="2:8" ht="21" customHeight="1" x14ac:dyDescent="0.25">
      <c r="B51" s="128" t="s">
        <v>62</v>
      </c>
      <c r="C51" s="127"/>
      <c r="D51" s="127"/>
      <c r="E51" s="127"/>
      <c r="F51" s="127"/>
      <c r="G51" s="127"/>
      <c r="H51" s="129"/>
    </row>
    <row r="52" spans="2:8" ht="20.25" customHeight="1" x14ac:dyDescent="0.25">
      <c r="B52" s="128" t="s">
        <v>63</v>
      </c>
      <c r="C52" s="127"/>
      <c r="D52" s="127"/>
      <c r="E52" s="127"/>
      <c r="F52" s="127"/>
      <c r="G52" s="127"/>
      <c r="H52" s="129"/>
    </row>
    <row r="53" spans="2:8" ht="20.25" customHeight="1" x14ac:dyDescent="0.25">
      <c r="B53" s="128" t="s">
        <v>64</v>
      </c>
      <c r="C53" s="127"/>
      <c r="D53" s="127"/>
      <c r="E53" s="127"/>
      <c r="F53" s="127"/>
      <c r="G53" s="127"/>
      <c r="H53" s="129"/>
    </row>
    <row r="54" spans="2:8" ht="20.25" customHeight="1" x14ac:dyDescent="0.25">
      <c r="B54" s="128" t="s">
        <v>65</v>
      </c>
      <c r="C54" s="127"/>
      <c r="D54" s="127"/>
      <c r="E54" s="127"/>
      <c r="F54" s="127"/>
      <c r="G54" s="127"/>
      <c r="H54" s="129"/>
    </row>
    <row r="55" spans="2:8" ht="14.85" customHeight="1" x14ac:dyDescent="0.25">
      <c r="B55" s="128" t="s">
        <v>66</v>
      </c>
      <c r="C55" s="127"/>
      <c r="D55" s="127"/>
      <c r="E55" s="127"/>
      <c r="F55" s="127"/>
      <c r="G55" s="127"/>
      <c r="H55" s="129"/>
    </row>
    <row r="56" spans="2:8" ht="15.75" thickBot="1" x14ac:dyDescent="0.3">
      <c r="B56" s="130"/>
      <c r="C56" s="131"/>
      <c r="D56" s="131"/>
      <c r="E56" s="131"/>
      <c r="F56" s="131"/>
      <c r="G56" s="131"/>
      <c r="H56" s="132"/>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8D0D-50B2-C947-801A-AED07CCB85D0}">
  <sheetPr>
    <tabColor rgb="FF002060"/>
  </sheetPr>
  <dimension ref="A1:CW49"/>
  <sheetViews>
    <sheetView topLeftCell="AC13" zoomScale="60" zoomScaleNormal="60" workbookViewId="0">
      <selection activeCell="AI19" sqref="AI19"/>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3" width="29.7109375" style="1" customWidth="1"/>
    <col min="34" max="35" width="14.42578125" style="1" customWidth="1"/>
    <col min="36" max="36" width="14.85546875" style="1" customWidth="1"/>
    <col min="37" max="37" width="18.42578125" style="1" customWidth="1"/>
    <col min="38" max="38" width="17.42578125" style="1" customWidth="1"/>
    <col min="39" max="16384" width="11.42578125" style="1"/>
  </cols>
  <sheetData>
    <row r="1" spans="1:101"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50" t="s">
        <v>240</v>
      </c>
      <c r="AL1" s="450"/>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row>
    <row r="2" spans="1:101"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51" t="s">
        <v>241</v>
      </c>
      <c r="AL2" s="452"/>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row>
    <row r="3" spans="1:101"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51" t="s">
        <v>242</v>
      </c>
      <c r="AL3" s="451"/>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row>
    <row r="4" spans="1:101"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50" t="s">
        <v>88</v>
      </c>
      <c r="AL4" s="450"/>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row>
    <row r="5" spans="1:101"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220"/>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row>
    <row r="6" spans="1:101" ht="26.25" customHeight="1" x14ac:dyDescent="0.3">
      <c r="A6" s="444" t="s">
        <v>89</v>
      </c>
      <c r="B6" s="444"/>
      <c r="C6" s="476" t="s">
        <v>515</v>
      </c>
      <c r="D6" s="476"/>
      <c r="E6" s="476"/>
      <c r="F6" s="476"/>
      <c r="G6" s="476"/>
      <c r="H6" s="476"/>
      <c r="I6" s="476"/>
      <c r="J6" s="476"/>
      <c r="K6" s="476"/>
      <c r="L6" s="476"/>
      <c r="M6" s="476"/>
      <c r="N6" s="476"/>
      <c r="O6" s="453"/>
      <c r="P6" s="453"/>
      <c r="Q6" s="453"/>
      <c r="R6" s="220"/>
      <c r="S6" s="220"/>
      <c r="T6" s="220"/>
      <c r="U6" s="220"/>
      <c r="V6" s="220"/>
      <c r="W6" s="220"/>
      <c r="X6" s="220"/>
      <c r="Y6" s="220"/>
      <c r="Z6" s="220"/>
      <c r="AA6" s="220"/>
      <c r="AB6" s="220"/>
      <c r="AC6" s="220"/>
      <c r="AD6" s="220"/>
      <c r="AE6" s="220"/>
      <c r="AF6" s="220"/>
      <c r="AG6" s="220"/>
      <c r="AH6" s="220"/>
      <c r="AI6" s="220"/>
      <c r="AJ6" s="220"/>
      <c r="AK6" s="220"/>
      <c r="AL6" s="220"/>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row>
    <row r="7" spans="1:101" ht="62.1" customHeight="1" x14ac:dyDescent="0.3">
      <c r="A7" s="444" t="s">
        <v>90</v>
      </c>
      <c r="B7" s="444"/>
      <c r="C7" s="445" t="s">
        <v>516</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220"/>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row>
    <row r="8" spans="1:101" ht="52.5" customHeight="1" x14ac:dyDescent="0.3">
      <c r="A8" s="444" t="s">
        <v>91</v>
      </c>
      <c r="B8" s="444"/>
      <c r="C8" s="445" t="s">
        <v>517</v>
      </c>
      <c r="D8" s="445"/>
      <c r="E8" s="445"/>
      <c r="F8" s="445"/>
      <c r="G8" s="445"/>
      <c r="H8" s="445"/>
      <c r="I8" s="445"/>
      <c r="J8" s="445"/>
      <c r="K8" s="445"/>
      <c r="L8" s="445"/>
      <c r="M8" s="445"/>
      <c r="N8" s="445"/>
      <c r="O8" s="221"/>
      <c r="P8" s="222"/>
      <c r="Q8" s="220"/>
      <c r="R8" s="220"/>
      <c r="S8" s="220"/>
      <c r="T8" s="220"/>
      <c r="U8" s="220"/>
      <c r="V8" s="220"/>
      <c r="W8" s="220"/>
      <c r="X8" s="220"/>
      <c r="Y8" s="220"/>
      <c r="Z8" s="220"/>
      <c r="AA8" s="220"/>
      <c r="AB8" s="220"/>
      <c r="AC8" s="220"/>
      <c r="AD8" s="220"/>
      <c r="AE8" s="220"/>
      <c r="AF8" s="220"/>
      <c r="AG8" s="220"/>
      <c r="AH8" s="220"/>
      <c r="AI8" s="220"/>
      <c r="AJ8" s="220"/>
      <c r="AK8" s="220"/>
      <c r="AL8" s="220"/>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row>
    <row r="9" spans="1:101"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449"/>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row>
    <row r="10" spans="1:101"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274"/>
      <c r="AH10" s="455" t="s">
        <v>111</v>
      </c>
      <c r="AI10" s="455" t="s">
        <v>112</v>
      </c>
      <c r="AJ10" s="455" t="s">
        <v>113</v>
      </c>
      <c r="AK10" s="455" t="s">
        <v>114</v>
      </c>
      <c r="AL10" s="455" t="s">
        <v>60</v>
      </c>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row>
    <row r="11" spans="1:101"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274" t="s">
        <v>555</v>
      </c>
      <c r="AH11" s="455"/>
      <c r="AI11" s="455"/>
      <c r="AJ11" s="455"/>
      <c r="AK11" s="455"/>
      <c r="AL11" s="455"/>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row>
    <row r="12" spans="1:101" s="3" customFormat="1" ht="99.95" customHeight="1" x14ac:dyDescent="0.25">
      <c r="A12" s="440">
        <v>1</v>
      </c>
      <c r="B12" s="464" t="s">
        <v>245</v>
      </c>
      <c r="C12" s="464" t="s">
        <v>518</v>
      </c>
      <c r="D12" s="464" t="s">
        <v>519</v>
      </c>
      <c r="E12" s="465" t="str">
        <f>+IF(ISTEXT(D12)=TRUE,CONCATENATE(B12," por ",C12," debido a ",D12),"DILIGENCIE LAS CASILLAS ANTERIORES")</f>
        <v>Posibilidad de afectación Económico por vencimiento de las pólizas debido a contratación inoportuna de los seguros de la entidad</v>
      </c>
      <c r="F12" s="464" t="s">
        <v>121</v>
      </c>
      <c r="G12" s="460">
        <v>12</v>
      </c>
      <c r="H12" s="461" t="str">
        <f>IF(G12&lt;=0,"",IF(G12&lt;=2,"Muy Baja",IF(G12&lt;=24,"Baja",IF(G12&lt;=500,"Media",IF(G12&lt;=5000,"Alta","Muy Alta")))))</f>
        <v>Baja</v>
      </c>
      <c r="I12" s="462">
        <f>IF(H12="","",IF(H12="Muy Baja",0.2,IF(H12="Baja",0.4,IF(H12="Media",0.6,IF(H12="Alta",0.8,IF(H12="Muy Alta",1,))))))</f>
        <v>0.4</v>
      </c>
      <c r="J12" s="463" t="s">
        <v>188</v>
      </c>
      <c r="K12" s="462" t="str">
        <f ca="1">IF(NOT(ISERROR(MATCH(J12,'Tabla Impacto'!$B$221:$B$223,0))),'Tabla Impacto'!$F$223&amp;"Por favor no seleccionar los criterios de impacto(Afectación Económica o presupuestal y Pérdida Reputacional)",J12)</f>
        <v xml:space="preserve">     Entre 50 y 100 SMLMV </v>
      </c>
      <c r="L12" s="461" t="str">
        <f ca="1">IF(OR(K12='Tabla Impacto'!$C$11,K12='Tabla Impacto'!$D$11),"Leve",IF(OR(K12='Tabla Impacto'!$C$12,K12='Tabla Impacto'!$D$12),"Menor",IF(OR(K12='Tabla Impacto'!$C$13,K12='Tabla Impacto'!$D$13),"Moderado",IF(OR(K12='Tabla Impacto'!$C$14,K12='Tabla Impacto'!$D$14),"Mayor",IF(OR(K12='Tabla Impacto'!$C$15,K12='Tabla Impacto'!$D$15),"Catastrófico","")))))</f>
        <v>Moderado</v>
      </c>
      <c r="M12" s="462">
        <f ca="1">IF(L12="","",IF(L12="Leve",0.2,IF(L12="Menor",0.4,IF(L12="Moderado",0.6,IF(L12="Mayor",0.8,IF(L12="Catastrófico",1,))))))</f>
        <v>0.6</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246">
        <v>1</v>
      </c>
      <c r="P12" s="255" t="s">
        <v>446</v>
      </c>
      <c r="Q12" s="247" t="str">
        <f>IF(OR(R12="Preventivo",R12="Detectivo"),"Probabilidad",IF(R12="Correctivo","Impacto",""))</f>
        <v>Probabilidad</v>
      </c>
      <c r="R12" s="256" t="s">
        <v>123</v>
      </c>
      <c r="S12" s="256" t="s">
        <v>124</v>
      </c>
      <c r="T12" s="257" t="str">
        <f>IF(AND(R12="Preventivo",S12="Automático"),"50%",IF(AND(R12="Preventivo",S12="Manual"),"40%",IF(AND(R12="Detectivo",S12="Automático"),"40%",IF(AND(R12="Detectivo",S12="Manual"),"30%",IF(AND(R12="Correctivo",S12="Automático"),"35%",IF(AND(R12="Correctivo",S12="Manual"),"25%",""))))))</f>
        <v>40%</v>
      </c>
      <c r="U12" s="256" t="s">
        <v>125</v>
      </c>
      <c r="V12" s="256" t="s">
        <v>216</v>
      </c>
      <c r="W12" s="256" t="s">
        <v>127</v>
      </c>
      <c r="X12" s="234">
        <f>IFERROR(IF(Q12="Probabilidad",(I12-(+I12*T12)),IF(Q12="Impacto",I12,"")),"")</f>
        <v>0.24</v>
      </c>
      <c r="Y12" s="235" t="str">
        <f>IFERROR(IF(X12="","",IF(X12&lt;=0.2,"Muy Baja",IF(X12&lt;=0.4,"Baja",IF(X12&lt;=0.6,"Media",IF(X12&lt;=0.8,"Alta","Muy Alta"))))),"")</f>
        <v>Baja</v>
      </c>
      <c r="Z12" s="233">
        <f>+X12</f>
        <v>0.24</v>
      </c>
      <c r="AA12" s="261" t="str">
        <f>IFERROR(IF(AB12="","",IF(AB12&lt;=0.2,"Leve",IF(AB12&lt;=0.4,"Menor",IF(AB12&lt;=0.6,"Moderado",IF(AB12&lt;=0.8,"Mayor","Catastrófico"))))),"")</f>
        <v>Leve</v>
      </c>
      <c r="AB12" s="234">
        <f>IFERROR(IF(Q13="Impacto",(M13-(+M13*T13)),IF(Q13="Probabilidad",M13,"")),"")</f>
        <v>0</v>
      </c>
      <c r="AC12" s="258"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Bajo</v>
      </c>
      <c r="AD12" s="232" t="s">
        <v>128</v>
      </c>
      <c r="AE12" s="237" t="s">
        <v>547</v>
      </c>
      <c r="AF12" s="237" t="s">
        <v>447</v>
      </c>
      <c r="AG12" s="237" t="s">
        <v>552</v>
      </c>
      <c r="AH12" s="238">
        <v>46023</v>
      </c>
      <c r="AI12" s="238">
        <v>46387</v>
      </c>
      <c r="AJ12" s="146"/>
      <c r="AK12" s="106"/>
      <c r="AL12" s="14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row>
    <row r="13" spans="1:101" s="158" customFormat="1" ht="94.5" customHeight="1" x14ac:dyDescent="0.25">
      <c r="A13" s="440"/>
      <c r="B13" s="464"/>
      <c r="C13" s="464"/>
      <c r="D13" s="464"/>
      <c r="E13" s="465"/>
      <c r="F13" s="464"/>
      <c r="G13" s="460"/>
      <c r="H13" s="461"/>
      <c r="I13" s="462"/>
      <c r="J13" s="463"/>
      <c r="K13" s="462"/>
      <c r="L13" s="461"/>
      <c r="M13" s="462"/>
      <c r="N13" s="472"/>
      <c r="O13" s="246">
        <v>2</v>
      </c>
      <c r="P13" s="255" t="s">
        <v>550</v>
      </c>
      <c r="Q13" s="247" t="s">
        <v>133</v>
      </c>
      <c r="R13" s="256" t="s">
        <v>123</v>
      </c>
      <c r="S13" s="256" t="s">
        <v>124</v>
      </c>
      <c r="T13" s="257" t="str">
        <f>IF(AND(R13="Preventivo",S13="Automático"),"50%",IF(AND(R13="Preventivo",S13="Manual"),"40%",IF(AND(R13="Detectivo",S13="Automático"),"40%",IF(AND(R13="Detectivo",S13="Manual"),"30%",IF(AND(R13="Correctivo",S13="Automático"),"35%",IF(AND(R13="Correctivo",S13="Manual"),"25%",""))))))</f>
        <v>40%</v>
      </c>
      <c r="U13" s="256" t="s">
        <v>125</v>
      </c>
      <c r="V13" s="256" t="s">
        <v>216</v>
      </c>
      <c r="W13" s="256" t="s">
        <v>127</v>
      </c>
      <c r="X13" s="260">
        <f>IFERROR(IF(Q13="Probabilidad",(I13-(+I13*T13)),IF(Q13="Impacto",I13,"")),"")</f>
        <v>0</v>
      </c>
      <c r="Y13" s="261" t="str">
        <f>IFERROR(IF(X13="","",IF(X13&lt;=0.2,"Muy Baja",IF(X13&lt;=0.4,"Baja",IF(X13&lt;=0.6,"Media",IF(X13&lt;=0.8,"Alta","Muy Alta"))))),"")</f>
        <v>Muy Baja</v>
      </c>
      <c r="Z13" s="248">
        <f>+X13</f>
        <v>0</v>
      </c>
      <c r="AA13" s="250" t="str">
        <f>IFERROR(IF(AB13="","",IF(AB13&lt;=0.2,"Leve",IF(AB13&lt;=0.4,"Menor",IF(AB13&lt;=0.6,"Moderado",IF(AB13&lt;=0.8,"Mayor","Catastrófico"))))),"")</f>
        <v>Leve</v>
      </c>
      <c r="AB13" s="248">
        <f>IFERROR(IF(Q13="Impacto",(M13-(+M13*T13)),IF(Q13="Probabilidad",M13,"")),"")</f>
        <v>0</v>
      </c>
      <c r="AC13" s="25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232" t="s">
        <v>224</v>
      </c>
      <c r="AE13" s="493" t="s">
        <v>548</v>
      </c>
      <c r="AF13" s="237" t="s">
        <v>447</v>
      </c>
      <c r="AG13" s="237" t="s">
        <v>553</v>
      </c>
      <c r="AH13" s="238">
        <v>46023</v>
      </c>
      <c r="AI13" s="238">
        <v>46387</v>
      </c>
      <c r="AJ13" s="252"/>
      <c r="AK13" s="252"/>
      <c r="AL13" s="252"/>
    </row>
    <row r="14" spans="1:101" s="158" customFormat="1" ht="94.5" customHeight="1" x14ac:dyDescent="0.25">
      <c r="A14" s="440"/>
      <c r="B14" s="464"/>
      <c r="C14" s="464"/>
      <c r="D14" s="464"/>
      <c r="E14" s="465"/>
      <c r="F14" s="464"/>
      <c r="G14" s="460"/>
      <c r="H14" s="461"/>
      <c r="I14" s="462"/>
      <c r="J14" s="463"/>
      <c r="K14" s="462"/>
      <c r="L14" s="461"/>
      <c r="M14" s="462"/>
      <c r="N14" s="472"/>
      <c r="O14" s="246"/>
      <c r="P14" s="255"/>
      <c r="Q14" s="247"/>
      <c r="R14" s="256"/>
      <c r="S14" s="256"/>
      <c r="T14" s="257"/>
      <c r="U14" s="256"/>
      <c r="V14" s="256"/>
      <c r="W14" s="256"/>
      <c r="X14" s="260"/>
      <c r="Y14" s="261"/>
      <c r="Z14" s="248"/>
      <c r="AA14" s="250"/>
      <c r="AB14" s="248"/>
      <c r="AC14" s="251"/>
      <c r="AD14" s="232"/>
      <c r="AE14" s="494"/>
      <c r="AF14" s="237" t="s">
        <v>447</v>
      </c>
      <c r="AG14" s="237" t="s">
        <v>554</v>
      </c>
      <c r="AH14" s="238">
        <v>46023</v>
      </c>
      <c r="AI14" s="238">
        <v>46387</v>
      </c>
      <c r="AJ14" s="252"/>
      <c r="AK14" s="252"/>
      <c r="AL14" s="252"/>
    </row>
    <row r="15" spans="1:101" s="3" customFormat="1" ht="99.95" customHeight="1" x14ac:dyDescent="0.25">
      <c r="A15" s="440">
        <v>1</v>
      </c>
      <c r="B15" s="464" t="s">
        <v>245</v>
      </c>
      <c r="C15" s="464" t="s">
        <v>520</v>
      </c>
      <c r="D15" s="464" t="s">
        <v>521</v>
      </c>
      <c r="E15" s="465" t="str">
        <f>+IF(ISTEXT(D15)=TRUE,CONCATENATE(B15," por ",C15," debido a ",D15),"DILIGENCIE LAS CASILLAS ANTERIORES")</f>
        <v>Posibilidad de afectación Económico por insuficiencia en los inventarios de almacén para el reemplazo de los bienes muebles de la entidad debido a Daño en el mobilliario por largo tiempo de uso</v>
      </c>
      <c r="F15" s="464" t="s">
        <v>121</v>
      </c>
      <c r="G15" s="460">
        <v>24</v>
      </c>
      <c r="H15" s="461" t="str">
        <f>IF(G15&lt;=0,"",IF(G15&lt;=2,"Muy Baja",IF(G15&lt;=24,"Baja",IF(G15&lt;=500,"Media",IF(G15&lt;=5000,"Alta","Muy Alta")))))</f>
        <v>Baja</v>
      </c>
      <c r="I15" s="462">
        <f>IF(H15="","",IF(H15="Muy Baja",0.2,IF(H15="Baja",0.4,IF(H15="Media",0.6,IF(H15="Alta",0.8,IF(H15="Muy Alta",1,))))))</f>
        <v>0.4</v>
      </c>
      <c r="J15" s="463" t="s">
        <v>188</v>
      </c>
      <c r="K15" s="462" t="str">
        <f ca="1">IF(NOT(ISERROR(MATCH(J15,'Tabla Impacto'!$B$221:$B$223,0))),'Tabla Impacto'!$F$223&amp;"Por favor no seleccionar los criterios de impacto(Afectación Económica o presupuestal y Pérdida Reputacional)",J15)</f>
        <v xml:space="preserve">     Entre 50 y 100 SMLMV </v>
      </c>
      <c r="L15" s="461" t="str">
        <f ca="1">IF(OR(K15='Tabla Impacto'!$C$11,K15='Tabla Impacto'!$D$11),"Leve",IF(OR(K15='Tabla Impacto'!$C$12,K15='Tabla Impacto'!$D$12),"Menor",IF(OR(K15='Tabla Impacto'!$C$13,K15='Tabla Impacto'!$D$13),"Moderado",IF(OR(K15='Tabla Impacto'!$C$14,K15='Tabla Impacto'!$D$14),"Mayor",IF(OR(K15='Tabla Impacto'!$C$15,K15='Tabla Impacto'!$D$15),"Catastrófico","")))))</f>
        <v>Moderado</v>
      </c>
      <c r="M15" s="462">
        <f ca="1">IF(L15="","",IF(L15="Leve",0.2,IF(L15="Menor",0.4,IF(L15="Moderado",0.6,IF(L15="Mayor",0.8,IF(L15="Catastrófico",1,))))))</f>
        <v>0.6</v>
      </c>
      <c r="N15" s="472"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246">
        <v>3</v>
      </c>
      <c r="P15" s="255" t="s">
        <v>551</v>
      </c>
      <c r="Q15" s="247" t="str">
        <f>IF(OR(R15="Preventivo",R15="Detectivo"),"Probabilidad",IF(R15="Correctivo","Impacto",""))</f>
        <v>Probabilidad</v>
      </c>
      <c r="R15" s="256" t="s">
        <v>123</v>
      </c>
      <c r="S15" s="256" t="s">
        <v>124</v>
      </c>
      <c r="T15" s="257" t="str">
        <f>IF(AND(R15="Preventivo",S15="Automático"),"50%",IF(AND(R15="Preventivo",S15="Manual"),"40%",IF(AND(R15="Detectivo",S15="Automático"),"40%",IF(AND(R15="Detectivo",S15="Manual"),"30%",IF(AND(R15="Correctivo",S15="Automático"),"35%",IF(AND(R15="Correctivo",S15="Manual"),"25%",""))))))</f>
        <v>40%</v>
      </c>
      <c r="U15" s="256" t="s">
        <v>125</v>
      </c>
      <c r="V15" s="256" t="s">
        <v>216</v>
      </c>
      <c r="W15" s="256" t="s">
        <v>127</v>
      </c>
      <c r="X15" s="234">
        <f>IFERROR(IF(Q15="Probabilidad",(I15-(+I15*T15)),IF(Q15="Impacto",I15,"")),"")</f>
        <v>0.24</v>
      </c>
      <c r="Y15" s="235" t="str">
        <f>IFERROR(IF(X15="","",IF(X15&lt;=0.2,"Muy Baja",IF(X15&lt;=0.4,"Baja",IF(X15&lt;=0.6,"Media",IF(X15&lt;=0.8,"Alta","Muy Alta"))))),"")</f>
        <v>Baja</v>
      </c>
      <c r="Z15" s="233">
        <f>+X15</f>
        <v>0.24</v>
      </c>
      <c r="AA15" s="261" t="str">
        <f ca="1">IFERROR(IF(AB15="","",IF(AB15&lt;=0.2,"Leve",IF(AB15&lt;=0.4,"Menor",IF(AB15&lt;=0.6,"Moderado",IF(AB15&lt;=0.8,"Mayor","Catastrófico"))))),"")</f>
        <v>Moderado</v>
      </c>
      <c r="AB15" s="234">
        <f ca="1">IFERROR(IF(Q15="Impacto",(M15-(+M15*T15)),IF(Q15="Probabilidad",M15,"")),"")</f>
        <v>0.6</v>
      </c>
      <c r="AC15" s="258"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232" t="s">
        <v>128</v>
      </c>
      <c r="AE15" s="237" t="s">
        <v>549</v>
      </c>
      <c r="AF15" s="237" t="s">
        <v>447</v>
      </c>
      <c r="AG15" s="237" t="s">
        <v>556</v>
      </c>
      <c r="AH15" s="238">
        <v>46023</v>
      </c>
      <c r="AI15" s="238">
        <v>46387</v>
      </c>
      <c r="AJ15" s="146"/>
      <c r="AK15" s="106"/>
      <c r="AL15" s="14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row>
    <row r="16" spans="1:101" s="158" customFormat="1" ht="94.5" customHeight="1" x14ac:dyDescent="0.25">
      <c r="A16" s="440"/>
      <c r="B16" s="464"/>
      <c r="C16" s="464"/>
      <c r="D16" s="464"/>
      <c r="E16" s="465"/>
      <c r="F16" s="464"/>
      <c r="G16" s="460"/>
      <c r="H16" s="461"/>
      <c r="I16" s="462"/>
      <c r="J16" s="463"/>
      <c r="K16" s="462"/>
      <c r="L16" s="461"/>
      <c r="M16" s="462"/>
      <c r="N16" s="472"/>
      <c r="O16" s="246"/>
      <c r="P16" s="255"/>
      <c r="Q16" s="247"/>
      <c r="R16" s="256"/>
      <c r="S16" s="256"/>
      <c r="T16" s="257"/>
      <c r="U16" s="256"/>
      <c r="V16" s="256"/>
      <c r="W16" s="256"/>
      <c r="X16" s="260"/>
      <c r="Y16" s="261"/>
      <c r="Z16" s="248"/>
      <c r="AA16" s="250"/>
      <c r="AB16" s="248"/>
      <c r="AC16" s="251"/>
      <c r="AD16" s="232"/>
      <c r="AE16" s="149"/>
      <c r="AF16" s="237"/>
      <c r="AG16" s="237"/>
      <c r="AH16" s="238"/>
      <c r="AI16" s="238"/>
      <c r="AJ16" s="252"/>
      <c r="AK16" s="252"/>
      <c r="AL16" s="252"/>
    </row>
    <row r="17" spans="1:47" s="158" customFormat="1" ht="94.5" customHeight="1" x14ac:dyDescent="0.25">
      <c r="A17" s="440"/>
      <c r="B17" s="464"/>
      <c r="C17" s="464"/>
      <c r="D17" s="464"/>
      <c r="E17" s="465"/>
      <c r="F17" s="464"/>
      <c r="G17" s="460"/>
      <c r="H17" s="461"/>
      <c r="I17" s="462"/>
      <c r="J17" s="463"/>
      <c r="K17" s="462"/>
      <c r="L17" s="461"/>
      <c r="M17" s="462"/>
      <c r="N17" s="472"/>
      <c r="O17" s="246"/>
      <c r="P17" s="255"/>
      <c r="Q17" s="247"/>
      <c r="R17" s="256"/>
      <c r="S17" s="256"/>
      <c r="T17" s="257"/>
      <c r="U17" s="256"/>
      <c r="V17" s="256"/>
      <c r="W17" s="256"/>
      <c r="X17" s="260"/>
      <c r="Y17" s="261"/>
      <c r="Z17" s="248"/>
      <c r="AA17" s="250"/>
      <c r="AB17" s="248"/>
      <c r="AC17" s="251"/>
      <c r="AD17" s="232"/>
      <c r="AE17" s="149"/>
      <c r="AF17" s="237"/>
      <c r="AG17" s="237"/>
      <c r="AH17" s="238"/>
      <c r="AI17" s="238"/>
      <c r="AJ17" s="252"/>
      <c r="AK17" s="252"/>
      <c r="AL17" s="252"/>
    </row>
    <row r="18" spans="1:47" ht="16.5" customHeight="1" x14ac:dyDescent="0.3">
      <c r="A18" s="26"/>
      <c r="B18" s="26"/>
      <c r="C18" s="26"/>
      <c r="D18" s="26"/>
      <c r="E18" s="7"/>
      <c r="F18" s="25"/>
      <c r="G18" s="7"/>
      <c r="H18" s="7"/>
      <c r="I18" s="7"/>
      <c r="J18" s="7"/>
      <c r="K18" s="7"/>
      <c r="L18" s="7"/>
      <c r="M18" s="7"/>
      <c r="N18" s="7"/>
      <c r="O18" s="25"/>
      <c r="P18" s="14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row>
    <row r="19" spans="1:47"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row>
    <row r="20" spans="1:47"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row>
    <row r="21" spans="1:47"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row>
    <row r="22" spans="1:47"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row>
    <row r="23" spans="1:47"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row>
    <row r="24" spans="1:47"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row>
    <row r="25" spans="1:47"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row>
    <row r="26" spans="1:47"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row>
    <row r="27" spans="1:47"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row>
    <row r="28" spans="1:47"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row>
    <row r="29" spans="1:47"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row>
    <row r="30" spans="1:47"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row>
    <row r="31" spans="1:47"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row>
    <row r="32" spans="1:47"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row>
    <row r="33" spans="1:47"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row>
    <row r="34" spans="1:47"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row>
    <row r="35" spans="1:47"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row>
    <row r="36" spans="1:47"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row>
    <row r="37" spans="1:47"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row>
    <row r="38" spans="1:47"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row>
    <row r="39" spans="1:47"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row>
    <row r="40" spans="1:47"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row>
    <row r="41" spans="1:47"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row>
    <row r="42" spans="1:47"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row>
    <row r="43" spans="1:47"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row>
    <row r="44" spans="1:47"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row>
    <row r="45" spans="1:47"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row>
    <row r="46" spans="1:47"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row>
    <row r="47" spans="1:47"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row>
    <row r="48" spans="1:47"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row>
    <row r="49" spans="1:47"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row>
  </sheetData>
  <dataConsolidate/>
  <mergeCells count="79">
    <mergeCell ref="H12:H14"/>
    <mergeCell ref="I12:I14"/>
    <mergeCell ref="J12:J14"/>
    <mergeCell ref="K12:K14"/>
    <mergeCell ref="L12:L14"/>
    <mergeCell ref="AJ10:AJ11"/>
    <mergeCell ref="AK10:AK11"/>
    <mergeCell ref="AL10:AL11"/>
    <mergeCell ref="A12:A14"/>
    <mergeCell ref="B12:B14"/>
    <mergeCell ref="C12:C14"/>
    <mergeCell ref="D12:D14"/>
    <mergeCell ref="E12:E14"/>
    <mergeCell ref="F12:F14"/>
    <mergeCell ref="G12:G14"/>
    <mergeCell ref="AC10:AC11"/>
    <mergeCell ref="AD10:AD11"/>
    <mergeCell ref="AE10:AE11"/>
    <mergeCell ref="AF10:AF11"/>
    <mergeCell ref="AH10:AH11"/>
    <mergeCell ref="AI10:AI11"/>
    <mergeCell ref="AB10:AB11"/>
    <mergeCell ref="L10:L11"/>
    <mergeCell ref="M10:M11"/>
    <mergeCell ref="N10:N11"/>
    <mergeCell ref="O10:O11"/>
    <mergeCell ref="P10:P11"/>
    <mergeCell ref="Q10:Q11"/>
    <mergeCell ref="R10:W10"/>
    <mergeCell ref="X10:X11"/>
    <mergeCell ref="Y10:Y11"/>
    <mergeCell ref="Z10:Z11"/>
    <mergeCell ref="AA10:AA11"/>
    <mergeCell ref="AE9:AL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8:B8"/>
    <mergeCell ref="C8:N8"/>
    <mergeCell ref="A1:D4"/>
    <mergeCell ref="E1:AJ4"/>
    <mergeCell ref="AK1:AL1"/>
    <mergeCell ref="AK2:AL2"/>
    <mergeCell ref="AK3:AL3"/>
    <mergeCell ref="AK4:AL4"/>
    <mergeCell ref="A6:B6"/>
    <mergeCell ref="C6:N6"/>
    <mergeCell ref="O6:Q6"/>
    <mergeCell ref="A7:B7"/>
    <mergeCell ref="C7:N7"/>
    <mergeCell ref="A15:A17"/>
    <mergeCell ref="B15:B17"/>
    <mergeCell ref="C15:C17"/>
    <mergeCell ref="D15:D17"/>
    <mergeCell ref="E15:E17"/>
    <mergeCell ref="F15:F17"/>
    <mergeCell ref="G15:G17"/>
    <mergeCell ref="H15:H17"/>
    <mergeCell ref="I15:I17"/>
    <mergeCell ref="J15:J17"/>
    <mergeCell ref="AE13:AE14"/>
    <mergeCell ref="K15:K17"/>
    <mergeCell ref="L15:L17"/>
    <mergeCell ref="M15:M17"/>
    <mergeCell ref="N15:N17"/>
    <mergeCell ref="N12:N14"/>
    <mergeCell ref="M12:M14"/>
  </mergeCells>
  <conditionalFormatting sqref="H12">
    <cfRule type="cellIs" dxfId="336" priority="43" operator="equal">
      <formula>"Baja"</formula>
    </cfRule>
    <cfRule type="cellIs" dxfId="335" priority="42" operator="equal">
      <formula>"Media"</formula>
    </cfRule>
    <cfRule type="cellIs" dxfId="334" priority="41" operator="equal">
      <formula>"Alta"</formula>
    </cfRule>
    <cfRule type="cellIs" dxfId="333" priority="40" operator="equal">
      <formula>"Muy Alta"</formula>
    </cfRule>
    <cfRule type="cellIs" dxfId="332" priority="44" operator="equal">
      <formula>"Muy Baja"</formula>
    </cfRule>
  </conditionalFormatting>
  <conditionalFormatting sqref="H15">
    <cfRule type="cellIs" dxfId="331" priority="11" operator="equal">
      <formula>"Muy Alta"</formula>
    </cfRule>
    <cfRule type="cellIs" dxfId="330" priority="13" operator="equal">
      <formula>"Media"</formula>
    </cfRule>
    <cfRule type="cellIs" dxfId="329" priority="14" operator="equal">
      <formula>"Baja"</formula>
    </cfRule>
    <cfRule type="cellIs" dxfId="328" priority="15" operator="equal">
      <formula>"Muy Baja"</formula>
    </cfRule>
    <cfRule type="cellIs" dxfId="327" priority="12" operator="equal">
      <formula>"Alta"</formula>
    </cfRule>
  </conditionalFormatting>
  <conditionalFormatting sqref="K12">
    <cfRule type="containsText" dxfId="326" priority="30" operator="containsText" text="❌">
      <formula>NOT(ISERROR(SEARCH("❌",K12)))</formula>
    </cfRule>
  </conditionalFormatting>
  <conditionalFormatting sqref="K15">
    <cfRule type="containsText" dxfId="325" priority="1" operator="containsText" text="❌">
      <formula>NOT(ISERROR(SEARCH("❌",K15)))</formula>
    </cfRule>
  </conditionalFormatting>
  <conditionalFormatting sqref="L12">
    <cfRule type="cellIs" dxfId="324" priority="39" operator="equal">
      <formula>"Leve"</formula>
    </cfRule>
    <cfRule type="cellIs" dxfId="323" priority="35" operator="equal">
      <formula>"Catastrófico"</formula>
    </cfRule>
    <cfRule type="cellIs" dxfId="322" priority="36" operator="equal">
      <formula>"Mayor"</formula>
    </cfRule>
    <cfRule type="cellIs" dxfId="321" priority="37" operator="equal">
      <formula>"Moderado"</formula>
    </cfRule>
    <cfRule type="cellIs" dxfId="320" priority="38" operator="equal">
      <formula>"Menor"</formula>
    </cfRule>
  </conditionalFormatting>
  <conditionalFormatting sqref="L15">
    <cfRule type="cellIs" dxfId="319" priority="7" operator="equal">
      <formula>"Mayor"</formula>
    </cfRule>
    <cfRule type="cellIs" dxfId="318" priority="8" operator="equal">
      <formula>"Moderado"</formula>
    </cfRule>
    <cfRule type="cellIs" dxfId="317" priority="9" operator="equal">
      <formula>"Menor"</formula>
    </cfRule>
    <cfRule type="cellIs" dxfId="316" priority="10" operator="equal">
      <formula>"Leve"</formula>
    </cfRule>
    <cfRule type="cellIs" dxfId="315" priority="6" operator="equal">
      <formula>"Catastrófico"</formula>
    </cfRule>
  </conditionalFormatting>
  <conditionalFormatting sqref="N12">
    <cfRule type="cellIs" dxfId="314" priority="31" operator="equal">
      <formula>"Extremo"</formula>
    </cfRule>
    <cfRule type="cellIs" dxfId="313" priority="32" operator="equal">
      <formula>"Alto"</formula>
    </cfRule>
    <cfRule type="cellIs" dxfId="312" priority="33" operator="equal">
      <formula>"Moderado"</formula>
    </cfRule>
    <cfRule type="cellIs" dxfId="311" priority="34" operator="equal">
      <formula>"Bajo"</formula>
    </cfRule>
  </conditionalFormatting>
  <conditionalFormatting sqref="N15">
    <cfRule type="cellIs" dxfId="310" priority="2" operator="equal">
      <formula>"Extremo"</formula>
    </cfRule>
    <cfRule type="cellIs" dxfId="309" priority="3" operator="equal">
      <formula>"Alto"</formula>
    </cfRule>
    <cfRule type="cellIs" dxfId="308" priority="4" operator="equal">
      <formula>"Moderado"</formula>
    </cfRule>
    <cfRule type="cellIs" dxfId="307" priority="5" operator="equal">
      <formula>"Bajo"</formula>
    </cfRule>
  </conditionalFormatting>
  <conditionalFormatting sqref="Y12:Y17">
    <cfRule type="cellIs" dxfId="306" priority="29" operator="equal">
      <formula>"Muy Baja"</formula>
    </cfRule>
    <cfRule type="cellIs" dxfId="305" priority="25" operator="equal">
      <formula>"Muy Alta"</formula>
    </cfRule>
    <cfRule type="cellIs" dxfId="304" priority="26" operator="equal">
      <formula>"Alta"</formula>
    </cfRule>
    <cfRule type="cellIs" dxfId="303" priority="27" operator="equal">
      <formula>"Media"</formula>
    </cfRule>
    <cfRule type="cellIs" dxfId="302" priority="28" operator="equal">
      <formula>"Baja"</formula>
    </cfRule>
  </conditionalFormatting>
  <conditionalFormatting sqref="AA12:AA17">
    <cfRule type="cellIs" dxfId="301" priority="22" operator="equal">
      <formula>"Moderado"</formula>
    </cfRule>
    <cfRule type="cellIs" dxfId="300" priority="21" operator="equal">
      <formula>"Mayor"</formula>
    </cfRule>
    <cfRule type="cellIs" dxfId="299" priority="24" operator="equal">
      <formula>"Leve"</formula>
    </cfRule>
    <cfRule type="cellIs" dxfId="298" priority="23" operator="equal">
      <formula>"Menor"</formula>
    </cfRule>
    <cfRule type="cellIs" dxfId="297" priority="20" operator="equal">
      <formula>"Catastrófico"</formula>
    </cfRule>
  </conditionalFormatting>
  <conditionalFormatting sqref="AC12:AC17">
    <cfRule type="cellIs" dxfId="296" priority="16" operator="equal">
      <formula>"Extremo"</formula>
    </cfRule>
    <cfRule type="cellIs" dxfId="295" priority="18" operator="equal">
      <formula>"Moderado"</formula>
    </cfRule>
    <cfRule type="cellIs" dxfId="294" priority="19" operator="equal">
      <formula>"Bajo"</formula>
    </cfRule>
    <cfRule type="cellIs" dxfId="293" priority="17" operator="equal">
      <formula>"Alto"</formula>
    </cfRule>
  </conditionalFormatting>
  <pageMargins left="0.7" right="0.7" top="0.75" bottom="0.75" header="0.3" footer="0.3"/>
  <pageSetup orientation="portrait" r:id="rId1"/>
  <ignoredErrors>
    <ignoredError sqref="E12 E15"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082CB20-56A3-3B44-8FBC-7C0329092797}">
          <x14:formula1>
            <xm:f>'Opciones Tratamiento'!$B$9:$B$10</xm:f>
          </x14:formula1>
          <xm:sqref>AL12 AL15</xm:sqref>
        </x14:dataValidation>
        <x14:dataValidation type="custom" allowBlank="1" showInputMessage="1" showErrorMessage="1" error="Recuerde que las acciones se generan bajo la medida de mitigar el riesgo" xr:uid="{625C96BB-B779-A44E-9020-49FC6C0C03B9}">
          <x14:formula1>
            <xm:f>IF(OR(AD12='Opciones Tratamiento'!$B$2,AD12='Opciones Tratamiento'!$B$3,AD12='Opciones Tratamiento'!$B$4),ISBLANK(AD12),ISTEXT(AD12))</xm:f>
          </x14:formula1>
          <xm:sqref>AK12 AK15</xm:sqref>
        </x14:dataValidation>
        <x14:dataValidation type="custom" allowBlank="1" showInputMessage="1" showErrorMessage="1" error="Recuerde que las acciones se generan bajo la medida de mitigar el riesgo" xr:uid="{5FF56D25-4492-1546-B32D-92B890417273}">
          <x14:formula1>
            <xm:f>IF(OR(AD12='Opciones Tratamiento'!$B$2,AD12='Opciones Tratamiento'!$B$3,AD12='Opciones Tratamiento'!$B$4),ISBLANK(AD12),ISTEXT(AD12))</xm:f>
          </x14:formula1>
          <xm:sqref>AJ12 AJ15</xm:sqref>
        </x14:dataValidation>
        <x14:dataValidation type="list" allowBlank="1" showInputMessage="1" showErrorMessage="1" xr:uid="{A44E5F30-ADA5-B446-BF81-3BFE4E2B020E}">
          <x14:formula1>
            <xm:f>'Tabla Impacto'!$F$210:$F$221</xm:f>
          </x14:formula1>
          <xm:sqref>J12 J15</xm:sqref>
        </x14:dataValidation>
        <x14:dataValidation type="list" allowBlank="1" showInputMessage="1" showErrorMessage="1" xr:uid="{72E59675-BCC2-734F-B5AF-D439B93C4ADF}">
          <x14:formula1>
            <xm:f>'Opciones Tratamiento'!$B$2:$B$5</xm:f>
          </x14:formula1>
          <xm:sqref>AD12:AD17</xm:sqref>
        </x14:dataValidation>
        <x14:dataValidation type="list" allowBlank="1" showInputMessage="1" showErrorMessage="1" xr:uid="{5D22FD3B-5576-5D4B-943F-8A25EB7F9E2B}">
          <x14:formula1>
            <xm:f>'Opciones Tratamiento'!$E$2:$E$4</xm:f>
          </x14:formula1>
          <xm:sqref>B12 B15</xm:sqref>
        </x14:dataValidation>
        <x14:dataValidation type="list" allowBlank="1" showInputMessage="1" showErrorMessage="1" xr:uid="{0D40B185-261A-3647-977C-445B26200AB7}">
          <x14:formula1>
            <xm:f>'Opciones Tratamiento'!$B$13:$B$19</xm:f>
          </x14:formula1>
          <xm:sqref>F12 F15</xm:sqref>
        </x14:dataValidation>
        <x14:dataValidation type="list" allowBlank="1" showInputMessage="1" showErrorMessage="1" xr:uid="{623CB78A-183E-264E-BAFB-9DF7490CA274}">
          <x14:formula1>
            <xm:f>'Tabla Valoración controles'!$D$13:$D$14</xm:f>
          </x14:formula1>
          <xm:sqref>W12:W17</xm:sqref>
        </x14:dataValidation>
        <x14:dataValidation type="list" allowBlank="1" showInputMessage="1" showErrorMessage="1" xr:uid="{998411D8-C4E0-8047-9201-4AC6A8FC7AAD}">
          <x14:formula1>
            <xm:f>'Tabla Valoración controles'!$D$11:$D$12</xm:f>
          </x14:formula1>
          <xm:sqref>V12:V17</xm:sqref>
        </x14:dataValidation>
        <x14:dataValidation type="list" allowBlank="1" showInputMessage="1" showErrorMessage="1" xr:uid="{E16975B9-6E31-B842-BFE7-386D3D1D532B}">
          <x14:formula1>
            <xm:f>'Tabla Valoración controles'!$D$9:$D$10</xm:f>
          </x14:formula1>
          <xm:sqref>U12:U17</xm:sqref>
        </x14:dataValidation>
        <x14:dataValidation type="list" allowBlank="1" showInputMessage="1" showErrorMessage="1" xr:uid="{348AE182-7398-754A-B0BC-DE9BB7BF442B}">
          <x14:formula1>
            <xm:f>'Tabla Valoración controles'!$D$7:$D$8</xm:f>
          </x14:formula1>
          <xm:sqref>S12:S17</xm:sqref>
        </x14:dataValidation>
        <x14:dataValidation type="list" allowBlank="1" showInputMessage="1" showErrorMessage="1" xr:uid="{435EE3F4-A335-EF43-8752-AA41FBABDC04}">
          <x14:formula1>
            <xm:f>'Tabla Valoración controles'!$D$4:$D$6</xm:f>
          </x14:formula1>
          <xm:sqref>R12:R17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6159-A2B8-064D-A468-56151B40CB28}">
  <sheetPr>
    <tabColor rgb="FF002060"/>
  </sheetPr>
  <dimension ref="A1:CV48"/>
  <sheetViews>
    <sheetView topLeftCell="L8" zoomScale="60" zoomScaleNormal="60" workbookViewId="0">
      <selection activeCell="AG12" sqref="AG12"/>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348</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318</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45" t="s">
        <v>319</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247</v>
      </c>
      <c r="C12" s="464" t="s">
        <v>320</v>
      </c>
      <c r="D12" s="464" t="s">
        <v>321</v>
      </c>
      <c r="E12" s="465" t="str">
        <f>+IF(ISTEXT(D12)=TRUE,CONCATENATE(B12," por ",C12," debido a ",D12),"DILIGENCIE LAS CASILLAS ANTERIORES")</f>
        <v>Posibilidad de afectación Económico y Reputacional por sanciones producto del incumplimiento de la normatividad archivistica debido a la no implementación del programa de gestión documental</v>
      </c>
      <c r="F12" s="464" t="s">
        <v>229</v>
      </c>
      <c r="G12" s="460">
        <v>12</v>
      </c>
      <c r="H12" s="461" t="str">
        <f>IF(G12&lt;=0,"",IF(G12&lt;=2,"Muy Baja",IF(G12&lt;=24,"Baja",IF(G12&lt;=500,"Media",IF(G12&lt;=5000,"Alta","Muy Alta")))))</f>
        <v>Baja</v>
      </c>
      <c r="I12" s="462">
        <f>IF(H12="","",IF(H12="Muy Baja",0.2,IF(H12="Baja",0.4,IF(H12="Media",0.6,IF(H12="Alta",0.8,IF(H12="Muy Alta",1,))))))</f>
        <v>0.4</v>
      </c>
      <c r="J12" s="463" t="s">
        <v>130</v>
      </c>
      <c r="K12" s="462" t="str">
        <f ca="1">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61" t="str">
        <f ca="1">IF(OR(K12='Tabla Impacto'!$C$11,K12='Tabla Impacto'!$D$11),"Leve",IF(OR(K12='Tabla Impacto'!$C$12,K12='Tabla Impacto'!$D$12),"Menor",IF(OR(K12='Tabla Impacto'!$C$13,K12='Tabla Impacto'!$D$13),"Moderado",IF(OR(K12='Tabla Impacto'!$C$14,K12='Tabla Impacto'!$D$14),"Mayor",IF(OR(K12='Tabla Impacto'!$C$15,K12='Tabla Impacto'!$D$15),"Catastrófico","")))))</f>
        <v>Moderado</v>
      </c>
      <c r="M12" s="462">
        <f ca="1">IF(L12="","",IF(L12="Leve",0.2,IF(L12="Menor",0.4,IF(L12="Moderado",0.6,IF(L12="Mayor",0.8,IF(L12="Catastrófico",1,))))))</f>
        <v>0.6</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440">
        <v>1</v>
      </c>
      <c r="P12" s="441" t="s">
        <v>322</v>
      </c>
      <c r="Q12" s="247" t="str">
        <f>IF(OR(R12="Preventivo",R12="Detectivo"),"Probabilidad",IF(R12="Correctivo","Impacto",""))</f>
        <v>Probabilidad</v>
      </c>
      <c r="R12" s="256" t="s">
        <v>123</v>
      </c>
      <c r="S12" s="256" t="s">
        <v>124</v>
      </c>
      <c r="T12" s="257" t="str">
        <f>IF(AND(R12="Preventivo",S12="Automático"),"50%",IF(AND(R12="Preventivo",S12="Manual"),"40%",IF(AND(R12="Detectivo",S12="Automático"),"40%",IF(AND(R12="Detectivo",S12="Manual"),"30%",IF(AND(R12="Correctivo",S12="Automático"),"35%",IF(AND(R12="Correctivo",S12="Manual"),"25%",""))))))</f>
        <v>40%</v>
      </c>
      <c r="U12" s="256" t="s">
        <v>125</v>
      </c>
      <c r="V12" s="256" t="s">
        <v>126</v>
      </c>
      <c r="W12" s="256" t="s">
        <v>127</v>
      </c>
      <c r="X12" s="260">
        <f>IFERROR(IF(Q12="Probabilidad",(I12-(+I12*T12)),IF(Q12="Impacto",I12,"")),"")</f>
        <v>0.24</v>
      </c>
      <c r="Y12" s="261" t="str">
        <f>IFERROR(IF(X12="","",IF(X12&lt;=0.2,"Muy Baja",IF(X12&lt;=0.4,"Baja",IF(X12&lt;=0.6,"Media",IF(X12&lt;=0.8,"Alta","Muy Alta"))))),"")</f>
        <v>Baja</v>
      </c>
      <c r="Z12" s="257">
        <f>+X12</f>
        <v>0.24</v>
      </c>
      <c r="AA12" s="261" t="str">
        <f ca="1">IFERROR(IF(AB12="","",IF(AB12&lt;=0.2,"Leve",IF(AB12&lt;=0.4,"Menor",IF(AB12&lt;=0.6,"Moderado",IF(AB12&lt;=0.8,"Mayor","Catastrófico"))))),"")</f>
        <v>Moderado</v>
      </c>
      <c r="AB12" s="260">
        <f ca="1">IFERROR(IF(Q12="Impacto",(M12-(+M12*T12)),IF(Q12="Probabilidad",M12,"")),"")</f>
        <v>0.6</v>
      </c>
      <c r="AC12" s="258"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256" t="s">
        <v>128</v>
      </c>
      <c r="AE12" s="237" t="s">
        <v>323</v>
      </c>
      <c r="AF12" s="237" t="s">
        <v>317</v>
      </c>
      <c r="AG12" s="238">
        <v>46054</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3" customFormat="1" ht="99.95" customHeight="1" x14ac:dyDescent="0.25">
      <c r="A13" s="440"/>
      <c r="B13" s="464"/>
      <c r="C13" s="464"/>
      <c r="D13" s="464"/>
      <c r="E13" s="465"/>
      <c r="F13" s="464"/>
      <c r="G13" s="460"/>
      <c r="H13" s="461"/>
      <c r="I13" s="462"/>
      <c r="J13" s="463"/>
      <c r="K13" s="462"/>
      <c r="L13" s="461"/>
      <c r="M13" s="462"/>
      <c r="N13" s="472"/>
      <c r="O13" s="440"/>
      <c r="P13" s="441"/>
      <c r="Q13" s="247" t="s">
        <v>133</v>
      </c>
      <c r="R13" s="256" t="s">
        <v>129</v>
      </c>
      <c r="S13" s="256" t="s">
        <v>124</v>
      </c>
      <c r="T13" s="257" t="str">
        <f>IF(AND(R13="Preventivo",S13="Automático"),"50%",IF(AND(R13="Preventivo",S13="Manual"),"40%",IF(AND(R13="Detectivo",S13="Automático"),"40%",IF(AND(R13="Detectivo",S13="Manual"),"30%",IF(AND(R13="Correctivo",S13="Automático"),"35%",IF(AND(R13="Correctivo",S13="Manual"),"25%",""))))))</f>
        <v>30%</v>
      </c>
      <c r="U13" s="256" t="s">
        <v>125</v>
      </c>
      <c r="V13" s="256" t="s">
        <v>216</v>
      </c>
      <c r="W13" s="256" t="s">
        <v>127</v>
      </c>
      <c r="X13" s="260">
        <f>IFERROR(IF(Q13="Probabilidad",(I13-(+I13*T13)),IF(Q13="Impacto",I13,"")),"")</f>
        <v>0</v>
      </c>
      <c r="Y13" s="261" t="str">
        <f>IFERROR(IF(X13="","",IF(X13&lt;=0.2,"Muy Baja",IF(X13&lt;=0.4,"Baja",IF(X13&lt;=0.6,"Media",IF(X13&lt;=0.8,"Alta","Muy Alta"))))),"")</f>
        <v>Muy Baja</v>
      </c>
      <c r="Z13" s="257">
        <f>+X13</f>
        <v>0</v>
      </c>
      <c r="AA13" s="261" t="str">
        <f>IFERROR(IF(AB13="","",IF(AB13&lt;=0.2,"Leve",IF(AB13&lt;=0.4,"Menor",IF(AB13&lt;=0.6,"Moderado",IF(AB13&lt;=0.8,"Mayor","Catastrófico"))))),"")</f>
        <v>Leve</v>
      </c>
      <c r="AB13" s="260">
        <f>IFERROR(IF(Q13="Impacto",(M13-(+M13*T13)),IF(Q13="Probabilidad",M13,"")),"")</f>
        <v>0</v>
      </c>
      <c r="AC13" s="258"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232" t="s">
        <v>128</v>
      </c>
      <c r="AE13" s="149" t="s">
        <v>325</v>
      </c>
      <c r="AF13" s="237" t="s">
        <v>317</v>
      </c>
      <c r="AG13" s="238">
        <v>46204</v>
      </c>
      <c r="AH13" s="238" t="s">
        <v>558</v>
      </c>
      <c r="AI13" s="105"/>
      <c r="AJ13" s="106"/>
      <c r="AK13" s="14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row>
    <row r="14" spans="1:100" s="3" customFormat="1" ht="99.95" customHeight="1" x14ac:dyDescent="0.25">
      <c r="A14" s="440"/>
      <c r="B14" s="464"/>
      <c r="C14" s="464"/>
      <c r="D14" s="464"/>
      <c r="E14" s="465"/>
      <c r="F14" s="464"/>
      <c r="G14" s="460"/>
      <c r="H14" s="461"/>
      <c r="I14" s="462"/>
      <c r="J14" s="463"/>
      <c r="K14" s="462"/>
      <c r="L14" s="461"/>
      <c r="M14" s="462"/>
      <c r="N14" s="472"/>
      <c r="O14" s="223">
        <v>3</v>
      </c>
      <c r="P14" s="237" t="s">
        <v>324</v>
      </c>
      <c r="Q14" s="247" t="s">
        <v>133</v>
      </c>
      <c r="R14" s="256" t="s">
        <v>129</v>
      </c>
      <c r="S14" s="256" t="s">
        <v>124</v>
      </c>
      <c r="T14" s="257" t="str">
        <f>IF(AND(R14="Preventivo",S14="Automático"),"50%",IF(AND(R14="Preventivo",S14="Manual"),"40%",IF(AND(R14="Detectivo",S14="Automático"),"40%",IF(AND(R14="Detectivo",S14="Manual"),"30%",IF(AND(R14="Correctivo",S14="Automático"),"35%",IF(AND(R14="Correctivo",S14="Manual"),"25%",""))))))</f>
        <v>30%</v>
      </c>
      <c r="U14" s="256" t="s">
        <v>125</v>
      </c>
      <c r="V14" s="256" t="s">
        <v>126</v>
      </c>
      <c r="W14" s="256" t="s">
        <v>127</v>
      </c>
      <c r="X14" s="260">
        <f>IFERROR(IF(Q14="Probabilidad",(I14-(+I14*T14)),IF(Q14="Impacto",I14,"")),"")</f>
        <v>0</v>
      </c>
      <c r="Y14" s="261" t="str">
        <f>IFERROR(IF(X14="","",IF(X14&lt;=0.2,"Muy Baja",IF(X14&lt;=0.4,"Baja",IF(X14&lt;=0.6,"Media",IF(X14&lt;=0.8,"Alta","Muy Alta"))))),"")</f>
        <v>Muy Baja</v>
      </c>
      <c r="Z14" s="257">
        <f>+X14</f>
        <v>0</v>
      </c>
      <c r="AA14" s="261" t="str">
        <f>IFERROR(IF(AB14="","",IF(AB14&lt;=0.2,"Leve",IF(AB14&lt;=0.4,"Menor",IF(AB14&lt;=0.6,"Moderado",IF(AB14&lt;=0.8,"Mayor","Catastrófico"))))),"")</f>
        <v>Leve</v>
      </c>
      <c r="AB14" s="260">
        <f>IFERROR(IF(Q14="Impacto",(M14-(+M14*T14)),IF(Q14="Probabilidad",M14,"")),"")</f>
        <v>0</v>
      </c>
      <c r="AC14" s="258"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Bajo</v>
      </c>
      <c r="AD14" s="232" t="s">
        <v>128</v>
      </c>
      <c r="AE14" s="149" t="s">
        <v>326</v>
      </c>
      <c r="AF14" s="237" t="s">
        <v>317</v>
      </c>
      <c r="AG14" s="238">
        <v>46204</v>
      </c>
      <c r="AH14" s="254" t="s">
        <v>557</v>
      </c>
      <c r="AI14" s="105"/>
      <c r="AJ14" s="106"/>
      <c r="AK14" s="14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row>
    <row r="15" spans="1:100" x14ac:dyDescent="0.3">
      <c r="A15" s="26"/>
      <c r="B15" s="26"/>
      <c r="C15" s="26"/>
      <c r="D15" s="26"/>
      <c r="E15" s="7"/>
      <c r="F15" s="25"/>
      <c r="G15" s="7"/>
      <c r="H15" s="7"/>
      <c r="I15" s="7"/>
      <c r="J15" s="7"/>
      <c r="K15" s="7"/>
      <c r="L15" s="7"/>
      <c r="M15" s="7"/>
      <c r="N15" s="7"/>
      <c r="O15" s="25"/>
      <c r="P15" s="14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row>
    <row r="16" spans="1:100" x14ac:dyDescent="0.3">
      <c r="A16" s="26"/>
      <c r="B16" s="26"/>
      <c r="C16" s="26"/>
      <c r="D16" s="26"/>
      <c r="E16" s="7"/>
      <c r="F16" s="25"/>
      <c r="G16" s="7"/>
      <c r="H16" s="7"/>
      <c r="I16" s="7"/>
      <c r="J16" s="7"/>
      <c r="K16" s="7"/>
      <c r="L16" s="7"/>
      <c r="M16" s="7"/>
      <c r="N16" s="7"/>
      <c r="O16" s="25"/>
      <c r="P16" s="14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row>
    <row r="17" spans="1:46" x14ac:dyDescent="0.3">
      <c r="A17" s="26"/>
      <c r="B17" s="26"/>
      <c r="C17" s="26"/>
      <c r="D17" s="26"/>
      <c r="E17" s="7"/>
      <c r="F17" s="25"/>
      <c r="G17" s="7"/>
      <c r="H17" s="7"/>
      <c r="I17" s="7"/>
      <c r="J17" s="7"/>
      <c r="K17" s="7"/>
      <c r="L17" s="7"/>
      <c r="M17" s="7"/>
      <c r="N17" s="7"/>
      <c r="O17" s="25"/>
      <c r="P17" s="14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row>
    <row r="18" spans="1:46" x14ac:dyDescent="0.3">
      <c r="A18" s="26"/>
      <c r="B18" s="26"/>
      <c r="C18" s="26"/>
      <c r="D18" s="26"/>
      <c r="E18" s="7"/>
      <c r="F18" s="25"/>
      <c r="G18" s="7"/>
      <c r="H18" s="7"/>
      <c r="I18" s="7"/>
      <c r="J18" s="7"/>
      <c r="K18" s="7"/>
      <c r="L18" s="7"/>
      <c r="M18" s="7"/>
      <c r="N18" s="7"/>
      <c r="O18" s="25"/>
      <c r="P18" s="14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row>
    <row r="19" spans="1:46"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46"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46"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46"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46"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46"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46"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46"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46"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46"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46"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46"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46"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sheetData>
  <dataConsolidate/>
  <mergeCells count="66">
    <mergeCell ref="A8:B8"/>
    <mergeCell ref="C8:N8"/>
    <mergeCell ref="A1:D4"/>
    <mergeCell ref="E1:AI4"/>
    <mergeCell ref="AJ1:AK1"/>
    <mergeCell ref="AJ2:AK2"/>
    <mergeCell ref="AJ3:AK3"/>
    <mergeCell ref="AJ4:AK4"/>
    <mergeCell ref="A6:B6"/>
    <mergeCell ref="C6:N6"/>
    <mergeCell ref="O6:Q6"/>
    <mergeCell ref="A7:B7"/>
    <mergeCell ref="C7:N7"/>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B10:AB11"/>
    <mergeCell ref="L10:L11"/>
    <mergeCell ref="M10:M11"/>
    <mergeCell ref="N10:N11"/>
    <mergeCell ref="O10:O11"/>
    <mergeCell ref="P10:P11"/>
    <mergeCell ref="Q10:Q11"/>
    <mergeCell ref="R10:W10"/>
    <mergeCell ref="X10:X11"/>
    <mergeCell ref="Y10:Y11"/>
    <mergeCell ref="Z10:Z11"/>
    <mergeCell ref="AA10:AA11"/>
    <mergeCell ref="AI10:AI11"/>
    <mergeCell ref="AJ10:AJ11"/>
    <mergeCell ref="AK10:AK11"/>
    <mergeCell ref="A12:A14"/>
    <mergeCell ref="B12:B14"/>
    <mergeCell ref="C12:C14"/>
    <mergeCell ref="D12:D14"/>
    <mergeCell ref="E12:E14"/>
    <mergeCell ref="F12:F14"/>
    <mergeCell ref="G12:G14"/>
    <mergeCell ref="AC10:AC11"/>
    <mergeCell ref="AD10:AD11"/>
    <mergeCell ref="AE10:AE11"/>
    <mergeCell ref="AF10:AF11"/>
    <mergeCell ref="AG10:AG11"/>
    <mergeCell ref="AH10:AH11"/>
    <mergeCell ref="O12:O13"/>
    <mergeCell ref="P12:P13"/>
    <mergeCell ref="N12:N14"/>
    <mergeCell ref="H12:H14"/>
    <mergeCell ref="I12:I14"/>
    <mergeCell ref="J12:J14"/>
    <mergeCell ref="K12:K14"/>
    <mergeCell ref="L12:L14"/>
    <mergeCell ref="M12:M14"/>
  </mergeCells>
  <conditionalFormatting sqref="H12:H14 Y12:Y14">
    <cfRule type="cellIs" dxfId="292" priority="16" operator="equal">
      <formula>"Muy Alta"</formula>
    </cfRule>
    <cfRule type="cellIs" dxfId="291" priority="17" operator="equal">
      <formula>"Alta"</formula>
    </cfRule>
    <cfRule type="cellIs" dxfId="290" priority="18" operator="equal">
      <formula>"Media"</formula>
    </cfRule>
    <cfRule type="cellIs" dxfId="289" priority="19" operator="equal">
      <formula>"Baja"</formula>
    </cfRule>
    <cfRule type="cellIs" dxfId="288" priority="20" operator="equal">
      <formula>"Muy Baja"</formula>
    </cfRule>
  </conditionalFormatting>
  <conditionalFormatting sqref="K12:K14">
    <cfRule type="containsText" dxfId="287" priority="6" operator="containsText" text="❌">
      <formula>NOT(ISERROR(SEARCH("❌",K12)))</formula>
    </cfRule>
  </conditionalFormatting>
  <conditionalFormatting sqref="L12:L14">
    <cfRule type="cellIs" dxfId="286" priority="11" operator="equal">
      <formula>"Catastrófico"</formula>
    </cfRule>
    <cfRule type="cellIs" dxfId="285" priority="12" operator="equal">
      <formula>"Mayor"</formula>
    </cfRule>
    <cfRule type="cellIs" dxfId="284" priority="13" operator="equal">
      <formula>"Moderado"</formula>
    </cfRule>
    <cfRule type="cellIs" dxfId="283" priority="14" operator="equal">
      <formula>"Menor"</formula>
    </cfRule>
    <cfRule type="cellIs" dxfId="282" priority="15" operator="equal">
      <formula>"Leve"</formula>
    </cfRule>
  </conditionalFormatting>
  <conditionalFormatting sqref="N12:N14 AC12:AC14">
    <cfRule type="cellIs" dxfId="281" priority="7" operator="equal">
      <formula>"Extremo"</formula>
    </cfRule>
    <cfRule type="cellIs" dxfId="280" priority="8" operator="equal">
      <formula>"Alto"</formula>
    </cfRule>
    <cfRule type="cellIs" dxfId="279" priority="9" operator="equal">
      <formula>"Moderado"</formula>
    </cfRule>
    <cfRule type="cellIs" dxfId="278" priority="10" operator="equal">
      <formula>"Bajo"</formula>
    </cfRule>
  </conditionalFormatting>
  <conditionalFormatting sqref="AA12:AA14">
    <cfRule type="cellIs" dxfId="277" priority="1" operator="equal">
      <formula>"Catastrófico"</formula>
    </cfRule>
    <cfRule type="cellIs" dxfId="276" priority="2" operator="equal">
      <formula>"Mayor"</formula>
    </cfRule>
    <cfRule type="cellIs" dxfId="275" priority="3" operator="equal">
      <formula>"Moderado"</formula>
    </cfRule>
    <cfRule type="cellIs" dxfId="274" priority="4" operator="equal">
      <formula>"Menor"</formula>
    </cfRule>
    <cfRule type="cellIs" dxfId="273" priority="5" operator="equal">
      <formula>"Leve"</formula>
    </cfRule>
  </conditionalFormatting>
  <pageMargins left="0.7" right="0.7" top="0.75" bottom="0.75" header="0.3" footer="0.3"/>
  <pageSetup orientation="portrait" r:id="rId1"/>
  <ignoredErrors>
    <ignoredError sqref="E12"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C3D8020D-0CD3-C94C-811E-7984350F76FB}">
          <x14:formula1>
            <xm:f>'Tabla Valoración controles'!$D$4:$D$6</xm:f>
          </x14:formula1>
          <xm:sqref>R12:R14</xm:sqref>
        </x14:dataValidation>
        <x14:dataValidation type="list" allowBlank="1" showInputMessage="1" showErrorMessage="1" xr:uid="{B2AE26D3-6883-1E43-86A8-16CD5751EF7B}">
          <x14:formula1>
            <xm:f>'Tabla Valoración controles'!$D$7:$D$8</xm:f>
          </x14:formula1>
          <xm:sqref>S12:S14</xm:sqref>
        </x14:dataValidation>
        <x14:dataValidation type="list" allowBlank="1" showInputMessage="1" showErrorMessage="1" xr:uid="{723CA3DC-4CE9-BE40-9B83-79610E949966}">
          <x14:formula1>
            <xm:f>'Tabla Valoración controles'!$D$9:$D$10</xm:f>
          </x14:formula1>
          <xm:sqref>U12:U14</xm:sqref>
        </x14:dataValidation>
        <x14:dataValidation type="list" allowBlank="1" showInputMessage="1" showErrorMessage="1" xr:uid="{59A5D5FF-71AC-5E4F-B177-160BCB82882B}">
          <x14:formula1>
            <xm:f>'Tabla Valoración controles'!$D$11:$D$12</xm:f>
          </x14:formula1>
          <xm:sqref>V12:V14</xm:sqref>
        </x14:dataValidation>
        <x14:dataValidation type="list" allowBlank="1" showInputMessage="1" showErrorMessage="1" xr:uid="{158263F0-12E0-9F4D-81A7-283B0770B086}">
          <x14:formula1>
            <xm:f>'Tabla Valoración controles'!$D$13:$D$14</xm:f>
          </x14:formula1>
          <xm:sqref>W12:W14</xm:sqref>
        </x14:dataValidation>
        <x14:dataValidation type="list" allowBlank="1" showInputMessage="1" showErrorMessage="1" xr:uid="{2824546A-E1E0-1A47-8F3F-47D0D94D2EE6}">
          <x14:formula1>
            <xm:f>'Opciones Tratamiento'!$B$13:$B$19</xm:f>
          </x14:formula1>
          <xm:sqref>F12:F14</xm:sqref>
        </x14:dataValidation>
        <x14:dataValidation type="list" allowBlank="1" showInputMessage="1" showErrorMessage="1" xr:uid="{DAB927B9-948A-1740-B203-AE4312819D71}">
          <x14:formula1>
            <xm:f>'Opciones Tratamiento'!$E$2:$E$4</xm:f>
          </x14:formula1>
          <xm:sqref>B12:B14</xm:sqref>
        </x14:dataValidation>
        <x14:dataValidation type="list" allowBlank="1" showInputMessage="1" showErrorMessage="1" xr:uid="{9A8760D9-08F5-5549-A156-208DC88FF760}">
          <x14:formula1>
            <xm:f>'Opciones Tratamiento'!$B$2:$B$5</xm:f>
          </x14:formula1>
          <xm:sqref>AD12:AD14</xm:sqref>
        </x14:dataValidation>
        <x14:dataValidation type="list" allowBlank="1" showInputMessage="1" showErrorMessage="1" xr:uid="{37CC8664-50CB-F849-AF58-5BDE2DFDD23E}">
          <x14:formula1>
            <xm:f>'Tabla Impacto'!$F$210:$F$221</xm:f>
          </x14:formula1>
          <xm:sqref>J12:J14</xm:sqref>
        </x14:dataValidation>
        <x14:dataValidation type="custom" allowBlank="1" showInputMessage="1" showErrorMessage="1" error="Recuerde que las acciones se generan bajo la medida de mitigar el riesgo" xr:uid="{B3149C4E-FDFD-5C4E-A429-EB5E88AEBCB9}">
          <x14:formula1>
            <xm:f>IF(OR(AD12='Opciones Tratamiento'!$B$2,AD12='Opciones Tratamiento'!$B$3,AD12='Opciones Tratamiento'!$B$4),ISBLANK(AD12),ISTEXT(AD12))</xm:f>
          </x14:formula1>
          <xm:sqref>AI12</xm:sqref>
        </x14:dataValidation>
        <x14:dataValidation type="custom" allowBlank="1" showInputMessage="1" showErrorMessage="1" error="Recuerde que las acciones se generan bajo la medida de mitigar el riesgo" xr:uid="{63C7BE23-AE6A-D447-AE9C-A0D812DE4A7A}">
          <x14:formula1>
            <xm:f>IF(OR(AD12='Opciones Tratamiento'!$B$2,AD12='Opciones Tratamiento'!$B$3,AD12='Opciones Tratamiento'!$B$4),ISBLANK(AD12),ISTEXT(AD12))</xm:f>
          </x14:formula1>
          <xm:sqref>AJ12:AJ14</xm:sqref>
        </x14:dataValidation>
        <x14:dataValidation type="list" allowBlank="1" showInputMessage="1" showErrorMessage="1" xr:uid="{4425D35B-4613-234E-8731-E4B8A95D5C50}">
          <x14:formula1>
            <xm:f>'Opciones Tratamiento'!$B$9:$B$10</xm:f>
          </x14:formula1>
          <xm:sqref>AK12:AK14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BBE7-A750-0A4D-8982-21D173C383AD}">
  <sheetPr>
    <tabColor rgb="FF002060"/>
  </sheetPr>
  <dimension ref="A1:CV46"/>
  <sheetViews>
    <sheetView topLeftCell="Q12" zoomScale="70" zoomScaleNormal="70" workbookViewId="0">
      <selection activeCell="AG15" sqref="AG15"/>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375</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376</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45" t="s">
        <v>377</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246</v>
      </c>
      <c r="C12" s="464" t="s">
        <v>522</v>
      </c>
      <c r="D12" s="464" t="s">
        <v>405</v>
      </c>
      <c r="E12" s="465" t="str">
        <f>+IF(ISTEXT(D12)=TRUE,CONCATENATE(B12," por ",C12," debido a ",D12),"DILIGENCIE LAS CASILLAS ANTERIORES")</f>
        <v xml:space="preserve">Posibilidad de afectación Reputacional por investigaciones y/o Sanciones Disciplinarias debido a inadecuado control legal de las acciones disciplinarias de la dependencia  </v>
      </c>
      <c r="F12" s="464" t="s">
        <v>121</v>
      </c>
      <c r="G12" s="460">
        <v>100</v>
      </c>
      <c r="H12" s="461" t="str">
        <f>IF(G12&lt;=0,"",IF(G12&lt;=2,"Muy Baja",IF(G12&lt;=24,"Baja",IF(G12&lt;=500,"Media",IF(G12&lt;=5000,"Alta","Muy Alta")))))</f>
        <v>Media</v>
      </c>
      <c r="I12" s="462">
        <f>IF(H12="","",IF(H12="Muy Baja",0.2,IF(H12="Baja",0.4,IF(H12="Media",0.6,IF(H12="Alta",0.8,IF(H12="Muy Alta",1,))))))</f>
        <v>0.6</v>
      </c>
      <c r="J12" s="463" t="s">
        <v>130</v>
      </c>
      <c r="K12" s="462" t="str">
        <f ca="1">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61" t="str">
        <f ca="1">IF(OR(K12='Tabla Impacto'!$C$11,K12='Tabla Impacto'!$D$11),"Leve",IF(OR(K12='Tabla Impacto'!$C$12,K12='Tabla Impacto'!$D$12),"Menor",IF(OR(K12='Tabla Impacto'!$C$13,K12='Tabla Impacto'!$D$13),"Moderado",IF(OR(K12='Tabla Impacto'!$C$14,K12='Tabla Impacto'!$D$14),"Mayor",IF(OR(K12='Tabla Impacto'!$C$15,K12='Tabla Impacto'!$D$15),"Catastrófico","")))))</f>
        <v>Moderado</v>
      </c>
      <c r="M12" s="462">
        <f ca="1">IF(L12="","",IF(L12="Leve",0.2,IF(L12="Menor",0.4,IF(L12="Moderado",0.6,IF(L12="Mayor",0.8,IF(L12="Catastrófico",1,))))))</f>
        <v>0.6</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246">
        <v>1</v>
      </c>
      <c r="P12" s="263" t="s">
        <v>523</v>
      </c>
      <c r="Q12" s="247" t="str">
        <f>IF(OR(R12="Preventivo",R12="Detectivo"),"Probabilidad",IF(R12="Correctivo","Impacto",""))</f>
        <v>Probabilidad</v>
      </c>
      <c r="R12" s="256" t="s">
        <v>123</v>
      </c>
      <c r="S12" s="256" t="s">
        <v>124</v>
      </c>
      <c r="T12" s="257" t="str">
        <f>IF(AND(R12="Preventivo",S12="Automático"),"50%",IF(AND(R12="Preventivo",S12="Manual"),"40%",IF(AND(R12="Detectivo",S12="Automático"),"40%",IF(AND(R12="Detectivo",S12="Manual"),"30%",IF(AND(R12="Correctivo",S12="Automático"),"35%",IF(AND(R12="Correctivo",S12="Manual"),"25%",""))))))</f>
        <v>40%</v>
      </c>
      <c r="U12" s="256" t="s">
        <v>213</v>
      </c>
      <c r="V12" s="256" t="s">
        <v>126</v>
      </c>
      <c r="W12" s="256" t="s">
        <v>127</v>
      </c>
      <c r="X12" s="234">
        <f>IFERROR(IF(Q12="Probabilidad",(I12-(+I12*T12)),IF(Q12="Impacto",I12,"")),"")</f>
        <v>0.36</v>
      </c>
      <c r="Y12" s="235" t="str">
        <f>IFERROR(IF(X12="","",IF(X12&lt;=0.2,"Muy Baja",IF(X12&lt;=0.4,"Baja",IF(X12&lt;=0.6,"Media",IF(X12&lt;=0.8,"Alta","Muy Alta"))))),"")</f>
        <v>Baja</v>
      </c>
      <c r="Z12" s="233">
        <f>+X12</f>
        <v>0.36</v>
      </c>
      <c r="AA12" s="261" t="str">
        <f>IFERROR(IF(AB12="","",IF(AB12&lt;=0.2,"Leve",IF(AB12&lt;=0.4,"Menor",IF(AB12&lt;=0.6,"Moderado",IF(AB12&lt;=0.8,"Mayor","Catastrófico"))))),"")</f>
        <v>Leve</v>
      </c>
      <c r="AB12" s="234">
        <f>IFERROR(IF(Q13="Impacto",(M13-(+M13*T13)),IF(Q13="Probabilidad",M13,"")),"")</f>
        <v>0</v>
      </c>
      <c r="AC12" s="258"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Bajo</v>
      </c>
      <c r="AD12" s="232" t="s">
        <v>128</v>
      </c>
      <c r="AE12" s="146" t="s">
        <v>524</v>
      </c>
      <c r="AF12" s="237" t="s">
        <v>525</v>
      </c>
      <c r="AG12" s="238">
        <v>46082</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158" customFormat="1" ht="94.5" customHeight="1" x14ac:dyDescent="0.25">
      <c r="A13" s="440"/>
      <c r="B13" s="464"/>
      <c r="C13" s="464"/>
      <c r="D13" s="464"/>
      <c r="E13" s="465"/>
      <c r="F13" s="464"/>
      <c r="G13" s="460"/>
      <c r="H13" s="461"/>
      <c r="I13" s="462"/>
      <c r="J13" s="463"/>
      <c r="K13" s="462"/>
      <c r="L13" s="461"/>
      <c r="M13" s="462"/>
      <c r="N13" s="472"/>
      <c r="O13" s="246">
        <v>2</v>
      </c>
      <c r="P13" s="263" t="s">
        <v>526</v>
      </c>
      <c r="Q13" s="247" t="s">
        <v>133</v>
      </c>
      <c r="R13" s="256" t="s">
        <v>123</v>
      </c>
      <c r="S13" s="256" t="s">
        <v>124</v>
      </c>
      <c r="T13" s="257" t="str">
        <f>IF(AND(R13="Preventivo",S13="Automático"),"50%",IF(AND(R13="Preventivo",S13="Manual"),"40%",IF(AND(R13="Detectivo",S13="Automático"),"40%",IF(AND(R13="Detectivo",S13="Manual"),"30%",IF(AND(R13="Correctivo",S13="Automático"),"35%",IF(AND(R13="Correctivo",S13="Manual"),"25%",""))))))</f>
        <v>40%</v>
      </c>
      <c r="U13" s="256" t="s">
        <v>213</v>
      </c>
      <c r="V13" s="256" t="s">
        <v>216</v>
      </c>
      <c r="W13" s="256" t="s">
        <v>127</v>
      </c>
      <c r="X13" s="260">
        <f>IFERROR(IF(Q13="Probabilidad",(I13-(+I13*T13)),IF(Q13="Impacto",I13,"")),"")</f>
        <v>0</v>
      </c>
      <c r="Y13" s="261" t="str">
        <f>IFERROR(IF(X13="","",IF(X13&lt;=0.2,"Muy Baja",IF(X13&lt;=0.4,"Baja",IF(X13&lt;=0.6,"Media",IF(X13&lt;=0.8,"Alta","Muy Alta"))))),"")</f>
        <v>Muy Baja</v>
      </c>
      <c r="Z13" s="248">
        <f>+X13</f>
        <v>0</v>
      </c>
      <c r="AA13" s="250" t="str">
        <f>IFERROR(IF(AB13="","",IF(AB13&lt;=0.2,"Leve",IF(AB13&lt;=0.4,"Menor",IF(AB13&lt;=0.6,"Moderado",IF(AB13&lt;=0.8,"Mayor","Catastrófico"))))),"")</f>
        <v>Leve</v>
      </c>
      <c r="AB13" s="248">
        <f>IFERROR(IF(Q13="Impacto",(M13-(+M13*T13)),IF(Q13="Probabilidad",M13,"")),"")</f>
        <v>0</v>
      </c>
      <c r="AC13" s="25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232" t="s">
        <v>224</v>
      </c>
      <c r="AE13" s="146" t="s">
        <v>406</v>
      </c>
      <c r="AF13" s="237" t="s">
        <v>525</v>
      </c>
      <c r="AG13" s="238">
        <v>46082</v>
      </c>
      <c r="AH13" s="238">
        <v>46387</v>
      </c>
      <c r="AI13" s="252"/>
      <c r="AJ13" s="252"/>
      <c r="AK13" s="252"/>
    </row>
    <row r="14" spans="1:100" s="3" customFormat="1" ht="117" customHeight="1" x14ac:dyDescent="0.25">
      <c r="A14" s="440">
        <v>2</v>
      </c>
      <c r="B14" s="464" t="s">
        <v>247</v>
      </c>
      <c r="C14" s="464" t="s">
        <v>508</v>
      </c>
      <c r="D14" s="464" t="s">
        <v>527</v>
      </c>
      <c r="E14" s="465" t="str">
        <f>+IF(ISTEXT(D14)=TRUE,CONCATENATE(B14," por ",C14," debido a ",D14),"DILIGENCIE LAS CASILLAS ANTERIORES")</f>
        <v>Posibilidad de afectación Económico y Reputacional por investigaciones disciplinarias y sanciones por entes de control debido a incumplimiento de la normatividad archivística en los documentos emanados de la Oficina de Control Interno Disciplinario que ocasiones pérdida de expedientes</v>
      </c>
      <c r="F14" s="464" t="s">
        <v>121</v>
      </c>
      <c r="G14" s="460">
        <v>160</v>
      </c>
      <c r="H14" s="461" t="str">
        <f>IF(G14&lt;=0,"",IF(G14&lt;=2,"Muy Baja",IF(G14&lt;=24,"Baja",IF(G14&lt;=500,"Media",IF(G14&lt;=5000,"Alta","Muy Alta")))))</f>
        <v>Media</v>
      </c>
      <c r="I14" s="462">
        <f>IF(H14="","",IF(H14="Muy Baja",0.2,IF(H14="Baja",0.4,IF(H14="Media",0.6,IF(H14="Alta",0.8,IF(H14="Muy Alta",1,))))))</f>
        <v>0.6</v>
      </c>
      <c r="J14" s="463" t="s">
        <v>130</v>
      </c>
      <c r="K14" s="462" t="str">
        <f ca="1">IF(NOT(ISERROR(MATCH(J14,'Tabla Impacto'!$B$221:$B$223,0))),'Tabla Impacto'!$F$223&amp;"Por favor no seleccionar los criterios de impacto(Afectación Económica o presupuestal y Pérdida Reputacional)",J14)</f>
        <v xml:space="preserve">     El riesgo afecta la imagen de la entidad con algunos usuarios de relevancia frente al logro de los objetivos</v>
      </c>
      <c r="L14" s="461" t="str">
        <f ca="1">IF(OR(K14='Tabla Impacto'!$C$11,K14='Tabla Impacto'!$D$11),"Leve",IF(OR(K14='Tabla Impacto'!$C$12,K14='Tabla Impacto'!$D$12),"Menor",IF(OR(K14='Tabla Impacto'!$C$13,K14='Tabla Impacto'!$D$13),"Moderado",IF(OR(K14='Tabla Impacto'!$C$14,K14='Tabla Impacto'!$D$14),"Mayor",IF(OR(K14='Tabla Impacto'!$C$15,K14='Tabla Impacto'!$D$15),"Catastrófico","")))))</f>
        <v>Moderado</v>
      </c>
      <c r="M14" s="462">
        <f ca="1">IF(L14="","",IF(L14="Leve",0.2,IF(L14="Menor",0.4,IF(L14="Moderado",0.6,IF(L14="Mayor",0.8,IF(L14="Catastrófico",1,))))))</f>
        <v>0.6</v>
      </c>
      <c r="N14" s="472" t="str">
        <f ca="1">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Moderado</v>
      </c>
      <c r="O14" s="246">
        <v>1</v>
      </c>
      <c r="P14" s="263" t="s">
        <v>528</v>
      </c>
      <c r="Q14" s="247" t="str">
        <f>IF(OR(R14="Preventivo",R14="Detectivo"),"Probabilidad",IF(R14="Correctivo","Impacto",""))</f>
        <v>Probabilidad</v>
      </c>
      <c r="R14" s="256" t="s">
        <v>123</v>
      </c>
      <c r="S14" s="256" t="s">
        <v>124</v>
      </c>
      <c r="T14" s="257" t="str">
        <f>IF(AND(R14="Preventivo",S14="Automático"),"50%",IF(AND(R14="Preventivo",S14="Manual"),"40%",IF(AND(R14="Detectivo",S14="Automático"),"40%",IF(AND(R14="Detectivo",S14="Manual"),"30%",IF(AND(R14="Correctivo",S14="Automático"),"35%",IF(AND(R14="Correctivo",S14="Manual"),"25%",""))))))</f>
        <v>40%</v>
      </c>
      <c r="U14" s="256" t="s">
        <v>125</v>
      </c>
      <c r="V14" s="256" t="s">
        <v>126</v>
      </c>
      <c r="W14" s="256" t="s">
        <v>127</v>
      </c>
      <c r="X14" s="234">
        <f>IFERROR(IF(Q14="Probabilidad",(I14-(+I14*T14)),IF(Q14="Impacto",I14,"")),"")</f>
        <v>0.36</v>
      </c>
      <c r="Y14" s="235" t="str">
        <f>IFERROR(IF(X14="","",IF(X14&lt;=0.2,"Muy Baja",IF(X14&lt;=0.4,"Baja",IF(X14&lt;=0.6,"Media",IF(X14&lt;=0.8,"Alta","Muy Alta"))))),"")</f>
        <v>Baja</v>
      </c>
      <c r="Z14" s="233">
        <f>+X14</f>
        <v>0.36</v>
      </c>
      <c r="AA14" s="250" t="str">
        <f ca="1">IFERROR(IF(AB14="","",IF(AB14&lt;=0.2,"Leve",IF(AB14&lt;=0.4,"Menor",IF(AB14&lt;=0.6,"Moderado",IF(AB14&lt;=0.8,"Mayor","Catastrófico"))))),"")</f>
        <v>Moderado</v>
      </c>
      <c r="AB14" s="248">
        <f ca="1">IFERROR(IF(Q14="Impacto",(M14-(+M14*T14)),IF(Q14="Probabilidad",M14,"")),"")</f>
        <v>0.6</v>
      </c>
      <c r="AC14" s="251" t="str">
        <f ca="1">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Moderado</v>
      </c>
      <c r="AD14" s="232" t="s">
        <v>128</v>
      </c>
      <c r="AE14" s="146" t="s">
        <v>529</v>
      </c>
      <c r="AF14" s="237" t="s">
        <v>525</v>
      </c>
      <c r="AG14" s="238">
        <v>46082</v>
      </c>
      <c r="AH14" s="238">
        <v>46387</v>
      </c>
      <c r="AI14" s="146"/>
      <c r="AJ14" s="106"/>
      <c r="AK14" s="14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row>
    <row r="15" spans="1:100" s="158" customFormat="1" ht="94.5" customHeight="1" x14ac:dyDescent="0.25">
      <c r="A15" s="440"/>
      <c r="B15" s="464"/>
      <c r="C15" s="464"/>
      <c r="D15" s="464"/>
      <c r="E15" s="465"/>
      <c r="F15" s="464"/>
      <c r="G15" s="460"/>
      <c r="H15" s="461"/>
      <c r="I15" s="462"/>
      <c r="J15" s="463"/>
      <c r="K15" s="462"/>
      <c r="L15" s="461"/>
      <c r="M15" s="462"/>
      <c r="N15" s="472"/>
      <c r="O15" s="246"/>
      <c r="P15" s="263"/>
      <c r="Q15" s="247"/>
      <c r="R15" s="256"/>
      <c r="S15" s="256"/>
      <c r="T15" s="257"/>
      <c r="U15" s="256"/>
      <c r="V15" s="256"/>
      <c r="W15" s="256"/>
      <c r="X15" s="260"/>
      <c r="Y15" s="261"/>
      <c r="Z15" s="248"/>
      <c r="AA15" s="250"/>
      <c r="AB15" s="248"/>
      <c r="AC15" s="251"/>
      <c r="AD15" s="232"/>
      <c r="AE15" s="146"/>
      <c r="AF15" s="237"/>
      <c r="AG15" s="238"/>
      <c r="AH15" s="238"/>
      <c r="AI15" s="252"/>
      <c r="AJ15" s="252"/>
      <c r="AK15" s="252"/>
    </row>
    <row r="16" spans="1:100" x14ac:dyDescent="0.3">
      <c r="A16" s="26"/>
      <c r="B16" s="26"/>
      <c r="C16" s="26"/>
      <c r="D16" s="26"/>
      <c r="E16" s="7"/>
      <c r="F16" s="25"/>
      <c r="G16" s="7"/>
      <c r="H16" s="7"/>
      <c r="I16" s="7"/>
      <c r="J16" s="7"/>
      <c r="K16" s="7"/>
      <c r="L16" s="7"/>
      <c r="M16" s="7"/>
      <c r="N16" s="7"/>
      <c r="O16" s="25"/>
      <c r="P16" s="14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row>
    <row r="17" spans="1:46" x14ac:dyDescent="0.3">
      <c r="A17" s="26"/>
      <c r="B17" s="26"/>
      <c r="C17" s="26"/>
      <c r="D17" s="26"/>
      <c r="E17" s="7"/>
      <c r="F17" s="25"/>
      <c r="G17" s="7"/>
      <c r="H17" s="7"/>
      <c r="I17" s="7"/>
      <c r="J17" s="7"/>
      <c r="K17" s="7"/>
      <c r="L17" s="7"/>
      <c r="M17" s="7"/>
      <c r="N17" s="7"/>
      <c r="O17" s="25"/>
      <c r="P17" s="14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row>
    <row r="18" spans="1:46" x14ac:dyDescent="0.3">
      <c r="A18" s="26"/>
      <c r="B18" s="26"/>
      <c r="C18" s="26"/>
      <c r="D18" s="26"/>
      <c r="E18" s="7"/>
      <c r="F18" s="25"/>
      <c r="G18" s="7"/>
      <c r="H18" s="7"/>
      <c r="I18" s="7"/>
      <c r="J18" s="7"/>
      <c r="K18" s="7"/>
      <c r="L18" s="7"/>
      <c r="M18" s="7"/>
      <c r="N18" s="7"/>
      <c r="O18" s="25"/>
      <c r="P18" s="14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row>
    <row r="19" spans="1:46"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46"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46"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46"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46"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46"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46"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46"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46"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46"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46"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46"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46"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sheetData>
  <dataConsolidate/>
  <mergeCells count="78">
    <mergeCell ref="N12:N13"/>
    <mergeCell ref="H12:H13"/>
    <mergeCell ref="I12:I13"/>
    <mergeCell ref="J12:J13"/>
    <mergeCell ref="K12:K13"/>
    <mergeCell ref="L12:L13"/>
    <mergeCell ref="M12:M13"/>
    <mergeCell ref="AI10:AI11"/>
    <mergeCell ref="AJ10:AJ11"/>
    <mergeCell ref="AK10:AK11"/>
    <mergeCell ref="A12:A13"/>
    <mergeCell ref="B12:B13"/>
    <mergeCell ref="C12:C13"/>
    <mergeCell ref="D12:D13"/>
    <mergeCell ref="E12:E13"/>
    <mergeCell ref="F12:F13"/>
    <mergeCell ref="G12:G13"/>
    <mergeCell ref="AC10:AC11"/>
    <mergeCell ref="AD10:AD11"/>
    <mergeCell ref="AE10:AE11"/>
    <mergeCell ref="AF10:AF11"/>
    <mergeCell ref="AG10:AG11"/>
    <mergeCell ref="AH10:AH11"/>
    <mergeCell ref="AB10:AB11"/>
    <mergeCell ref="L10:L11"/>
    <mergeCell ref="M10:M11"/>
    <mergeCell ref="N10:N11"/>
    <mergeCell ref="O10:O11"/>
    <mergeCell ref="P10:P11"/>
    <mergeCell ref="Q10:Q11"/>
    <mergeCell ref="R10:W10"/>
    <mergeCell ref="X10:X11"/>
    <mergeCell ref="Y10:Y11"/>
    <mergeCell ref="Z10:Z11"/>
    <mergeCell ref="AA10:AA11"/>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8:B8"/>
    <mergeCell ref="C8:N8"/>
    <mergeCell ref="A1:D4"/>
    <mergeCell ref="E1:AI4"/>
    <mergeCell ref="AJ1:AK1"/>
    <mergeCell ref="AJ2:AK2"/>
    <mergeCell ref="AJ3:AK3"/>
    <mergeCell ref="AJ4:AK4"/>
    <mergeCell ref="A6:B6"/>
    <mergeCell ref="C6:N6"/>
    <mergeCell ref="O6:Q6"/>
    <mergeCell ref="A7:B7"/>
    <mergeCell ref="C7:N7"/>
    <mergeCell ref="A14:A15"/>
    <mergeCell ref="B14:B15"/>
    <mergeCell ref="C14:C15"/>
    <mergeCell ref="D14:D15"/>
    <mergeCell ref="E14:E15"/>
    <mergeCell ref="K14:K15"/>
    <mergeCell ref="L14:L15"/>
    <mergeCell ref="M14:M15"/>
    <mergeCell ref="N14:N15"/>
    <mergeCell ref="F14:F15"/>
    <mergeCell ref="G14:G15"/>
    <mergeCell ref="H14:H15"/>
    <mergeCell ref="I14:I15"/>
    <mergeCell ref="J14:J15"/>
  </mergeCells>
  <conditionalFormatting sqref="H12">
    <cfRule type="cellIs" dxfId="272" priority="58" operator="equal">
      <formula>"Baja"</formula>
    </cfRule>
    <cfRule type="cellIs" dxfId="271" priority="57" operator="equal">
      <formula>"Media"</formula>
    </cfRule>
    <cfRule type="cellIs" dxfId="270" priority="56" operator="equal">
      <formula>"Alta"</formula>
    </cfRule>
    <cfRule type="cellIs" dxfId="269" priority="55" operator="equal">
      <formula>"Muy Alta"</formula>
    </cfRule>
    <cfRule type="cellIs" dxfId="268" priority="59" operator="equal">
      <formula>"Muy Baja"</formula>
    </cfRule>
  </conditionalFormatting>
  <conditionalFormatting sqref="H14">
    <cfRule type="cellIs" dxfId="267" priority="26" operator="equal">
      <formula>"Muy Alta"</formula>
    </cfRule>
    <cfRule type="cellIs" dxfId="266" priority="28" operator="equal">
      <formula>"Media"</formula>
    </cfRule>
    <cfRule type="cellIs" dxfId="265" priority="29" operator="equal">
      <formula>"Baja"</formula>
    </cfRule>
    <cfRule type="cellIs" dxfId="264" priority="30" operator="equal">
      <formula>"Muy Baja"</formula>
    </cfRule>
    <cfRule type="cellIs" dxfId="263" priority="27" operator="equal">
      <formula>"Alta"</formula>
    </cfRule>
  </conditionalFormatting>
  <conditionalFormatting sqref="K12">
    <cfRule type="containsText" dxfId="262" priority="45" operator="containsText" text="❌">
      <formula>NOT(ISERROR(SEARCH("❌",K12)))</formula>
    </cfRule>
  </conditionalFormatting>
  <conditionalFormatting sqref="K14">
    <cfRule type="containsText" dxfId="261" priority="16" operator="containsText" text="❌">
      <formula>NOT(ISERROR(SEARCH("❌",K14)))</formula>
    </cfRule>
  </conditionalFormatting>
  <conditionalFormatting sqref="L12">
    <cfRule type="cellIs" dxfId="260" priority="54" operator="equal">
      <formula>"Leve"</formula>
    </cfRule>
    <cfRule type="cellIs" dxfId="259" priority="50" operator="equal">
      <formula>"Catastrófico"</formula>
    </cfRule>
    <cfRule type="cellIs" dxfId="258" priority="51" operator="equal">
      <formula>"Mayor"</formula>
    </cfRule>
    <cfRule type="cellIs" dxfId="257" priority="52" operator="equal">
      <formula>"Moderado"</formula>
    </cfRule>
    <cfRule type="cellIs" dxfId="256" priority="53" operator="equal">
      <formula>"Menor"</formula>
    </cfRule>
  </conditionalFormatting>
  <conditionalFormatting sqref="L14">
    <cfRule type="cellIs" dxfId="255" priority="22" operator="equal">
      <formula>"Mayor"</formula>
    </cfRule>
    <cfRule type="cellIs" dxfId="254" priority="23" operator="equal">
      <formula>"Moderado"</formula>
    </cfRule>
    <cfRule type="cellIs" dxfId="253" priority="24" operator="equal">
      <formula>"Menor"</formula>
    </cfRule>
    <cfRule type="cellIs" dxfId="252" priority="25" operator="equal">
      <formula>"Leve"</formula>
    </cfRule>
    <cfRule type="cellIs" dxfId="251" priority="21" operator="equal">
      <formula>"Catastrófico"</formula>
    </cfRule>
  </conditionalFormatting>
  <conditionalFormatting sqref="N12">
    <cfRule type="cellIs" dxfId="250" priority="46" operator="equal">
      <formula>"Extremo"</formula>
    </cfRule>
    <cfRule type="cellIs" dxfId="249" priority="47" operator="equal">
      <formula>"Alto"</formula>
    </cfRule>
    <cfRule type="cellIs" dxfId="248" priority="48" operator="equal">
      <formula>"Moderado"</formula>
    </cfRule>
    <cfRule type="cellIs" dxfId="247" priority="49" operator="equal">
      <formula>"Bajo"</formula>
    </cfRule>
  </conditionalFormatting>
  <conditionalFormatting sqref="N14">
    <cfRule type="cellIs" dxfId="246" priority="17" operator="equal">
      <formula>"Extremo"</formula>
    </cfRule>
    <cfRule type="cellIs" dxfId="245" priority="18" operator="equal">
      <formula>"Alto"</formula>
    </cfRule>
    <cfRule type="cellIs" dxfId="244" priority="19" operator="equal">
      <formula>"Moderado"</formula>
    </cfRule>
    <cfRule type="cellIs" dxfId="243" priority="20" operator="equal">
      <formula>"Bajo"</formula>
    </cfRule>
  </conditionalFormatting>
  <conditionalFormatting sqref="Y12:Y15">
    <cfRule type="cellIs" dxfId="242" priority="44" operator="equal">
      <formula>"Muy Baja"</formula>
    </cfRule>
    <cfRule type="cellIs" dxfId="241" priority="40" operator="equal">
      <formula>"Muy Alta"</formula>
    </cfRule>
    <cfRule type="cellIs" dxfId="240" priority="41" operator="equal">
      <formula>"Alta"</formula>
    </cfRule>
    <cfRule type="cellIs" dxfId="239" priority="42" operator="equal">
      <formula>"Media"</formula>
    </cfRule>
    <cfRule type="cellIs" dxfId="238" priority="43" operator="equal">
      <formula>"Baja"</formula>
    </cfRule>
  </conditionalFormatting>
  <conditionalFormatting sqref="AA12:AA15">
    <cfRule type="cellIs" dxfId="237" priority="37" operator="equal">
      <formula>"Moderado"</formula>
    </cfRule>
    <cfRule type="cellIs" dxfId="236" priority="36" operator="equal">
      <formula>"Mayor"</formula>
    </cfRule>
    <cfRule type="cellIs" dxfId="235" priority="39" operator="equal">
      <formula>"Leve"</formula>
    </cfRule>
    <cfRule type="cellIs" dxfId="234" priority="38" operator="equal">
      <formula>"Menor"</formula>
    </cfRule>
    <cfRule type="cellIs" dxfId="233" priority="35" operator="equal">
      <formula>"Catastrófico"</formula>
    </cfRule>
  </conditionalFormatting>
  <conditionalFormatting sqref="AC12:AC15">
    <cfRule type="cellIs" dxfId="232" priority="31" operator="equal">
      <formula>"Extremo"</formula>
    </cfRule>
    <cfRule type="cellIs" dxfId="231" priority="33" operator="equal">
      <formula>"Moderado"</formula>
    </cfRule>
    <cfRule type="cellIs" dxfId="230" priority="34" operator="equal">
      <formula>"Bajo"</formula>
    </cfRule>
    <cfRule type="cellIs" dxfId="229" priority="32" operator="equal">
      <formula>"Alto"</formula>
    </cfRule>
  </conditionalFormatting>
  <pageMargins left="0.7" right="0.7" top="0.75" bottom="0.75" header="0.3" footer="0.3"/>
  <pageSetup orientation="portrait" r:id="rId1"/>
  <ignoredErrors>
    <ignoredError sqref="E12 E14"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5F58C39-DCD4-E249-8CC9-8A6221B574BC}">
          <x14:formula1>
            <xm:f>'Tabla Valoración controles'!$D$4:$D$6</xm:f>
          </x14:formula1>
          <xm:sqref>R12:R15</xm:sqref>
        </x14:dataValidation>
        <x14:dataValidation type="list" allowBlank="1" showInputMessage="1" showErrorMessage="1" xr:uid="{D5CD4FB6-7502-E440-B0B4-2F8BDAD27482}">
          <x14:formula1>
            <xm:f>'Tabla Valoración controles'!$D$7:$D$8</xm:f>
          </x14:formula1>
          <xm:sqref>S12:S15</xm:sqref>
        </x14:dataValidation>
        <x14:dataValidation type="list" allowBlank="1" showInputMessage="1" showErrorMessage="1" xr:uid="{1B0B06BE-23C2-BF4A-B56E-18A0E204E9F2}">
          <x14:formula1>
            <xm:f>'Tabla Valoración controles'!$D$9:$D$10</xm:f>
          </x14:formula1>
          <xm:sqref>U12:U15</xm:sqref>
        </x14:dataValidation>
        <x14:dataValidation type="list" allowBlank="1" showInputMessage="1" showErrorMessage="1" xr:uid="{3E8972CF-35B2-BA44-AFBC-EB286C7A5604}">
          <x14:formula1>
            <xm:f>'Tabla Valoración controles'!$D$11:$D$12</xm:f>
          </x14:formula1>
          <xm:sqref>V12:V15</xm:sqref>
        </x14:dataValidation>
        <x14:dataValidation type="list" allowBlank="1" showInputMessage="1" showErrorMessage="1" xr:uid="{F5B6A202-54E7-8D44-8240-DC8163DAB8D9}">
          <x14:formula1>
            <xm:f>'Tabla Valoración controles'!$D$13:$D$14</xm:f>
          </x14:formula1>
          <xm:sqref>W12:W15</xm:sqref>
        </x14:dataValidation>
        <x14:dataValidation type="list" allowBlank="1" showInputMessage="1" showErrorMessage="1" xr:uid="{7EA27D3A-0111-DD4B-A862-80B6D886252D}">
          <x14:formula1>
            <xm:f>'Opciones Tratamiento'!$B$13:$B$19</xm:f>
          </x14:formula1>
          <xm:sqref>F12 F14</xm:sqref>
        </x14:dataValidation>
        <x14:dataValidation type="list" allowBlank="1" showInputMessage="1" showErrorMessage="1" xr:uid="{FA461B5F-02E7-3142-A574-BF236A9CC3DC}">
          <x14:formula1>
            <xm:f>'Opciones Tratamiento'!$E$2:$E$4</xm:f>
          </x14:formula1>
          <xm:sqref>B12 B14</xm:sqref>
        </x14:dataValidation>
        <x14:dataValidation type="list" allowBlank="1" showInputMessage="1" showErrorMessage="1" xr:uid="{9822336F-164F-4F40-9D0E-2AA6E2C205EC}">
          <x14:formula1>
            <xm:f>'Opciones Tratamiento'!$B$2:$B$5</xm:f>
          </x14:formula1>
          <xm:sqref>AD12:AD15</xm:sqref>
        </x14:dataValidation>
        <x14:dataValidation type="list" allowBlank="1" showInputMessage="1" showErrorMessage="1" xr:uid="{5A97E90A-A317-BC4C-8D1C-F16BE5869D63}">
          <x14:formula1>
            <xm:f>'Tabla Impacto'!$F$210:$F$221</xm:f>
          </x14:formula1>
          <xm:sqref>J12 J14</xm:sqref>
        </x14:dataValidation>
        <x14:dataValidation type="custom" allowBlank="1" showInputMessage="1" showErrorMessage="1" error="Recuerde que las acciones se generan bajo la medida de mitigar el riesgo" xr:uid="{A2D52F6C-9ECF-9F40-AA6B-B35D04C2C1EF}">
          <x14:formula1>
            <xm:f>IF(OR(AD12='Opciones Tratamiento'!$B$2,AD12='Opciones Tratamiento'!$B$3,AD12='Opciones Tratamiento'!$B$4),ISBLANK(AD12),ISTEXT(AD12))</xm:f>
          </x14:formula1>
          <xm:sqref>AI12 AI14</xm:sqref>
        </x14:dataValidation>
        <x14:dataValidation type="custom" allowBlank="1" showInputMessage="1" showErrorMessage="1" error="Recuerde que las acciones se generan bajo la medida de mitigar el riesgo" xr:uid="{0EB15D65-E700-D444-B850-375765391E69}">
          <x14:formula1>
            <xm:f>IF(OR(AD12='Opciones Tratamiento'!$B$2,AD12='Opciones Tratamiento'!$B$3,AD12='Opciones Tratamiento'!$B$4),ISBLANK(AD12),ISTEXT(AD12))</xm:f>
          </x14:formula1>
          <xm:sqref>AJ12 AJ14</xm:sqref>
        </x14:dataValidation>
        <x14:dataValidation type="list" allowBlank="1" showInputMessage="1" showErrorMessage="1" xr:uid="{89EE4BE5-5E49-534B-B1AC-50D56F95074D}">
          <x14:formula1>
            <xm:f>'Opciones Tratamiento'!$B$9:$B$10</xm:f>
          </x14:formula1>
          <xm:sqref>AK12 AK14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29E0A-1CD5-5E44-A8CA-173F5E8024DD}">
  <sheetPr>
    <tabColor rgb="FF002060"/>
  </sheetPr>
  <dimension ref="A1:CV50"/>
  <sheetViews>
    <sheetView topLeftCell="M12" zoomScale="60" zoomScaleNormal="60" workbookViewId="0">
      <selection activeCell="AI16" sqref="AI16"/>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338</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339</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45" t="s">
        <v>340</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246</v>
      </c>
      <c r="C12" s="464" t="s">
        <v>341</v>
      </c>
      <c r="D12" s="464" t="s">
        <v>342</v>
      </c>
      <c r="E12" s="465" t="str">
        <f>+IF(ISTEXT(D12)=TRUE,CONCATENATE(B12," por ",C12," debido a ",D12),"DILIGENCIE LAS CASILLAS ANTERIORES")</f>
        <v>Posibilidad de afectación Reputacional por desconocimiento de los nuevos roles de control interno debido a planificación inadecuada de los tiempos de ejecución de las actividades</v>
      </c>
      <c r="F12" s="464" t="s">
        <v>121</v>
      </c>
      <c r="G12" s="460">
        <v>1</v>
      </c>
      <c r="H12" s="461" t="str">
        <f>IF(G12&lt;=0,"",IF(G12&lt;=2,"Muy Baja",IF(G12&lt;=24,"Baja",IF(G12&lt;=500,"Media",IF(G12&lt;=5000,"Alta","Muy Alta")))))</f>
        <v>Muy Baja</v>
      </c>
      <c r="I12" s="462">
        <f>IF(H12="","",IF(H12="Muy Baja",0.2,IF(H12="Baja",0.4,IF(H12="Media",0.6,IF(H12="Alta",0.8,IF(H12="Muy Alta",1,))))))</f>
        <v>0.2</v>
      </c>
      <c r="J12" s="463" t="s">
        <v>187</v>
      </c>
      <c r="K12" s="462" t="str">
        <f ca="1">IF(NOT(ISERROR(MATCH(J12,'Tabla Impacto'!$B$221:$B$223,0))),'Tabla Impacto'!$F$223&amp;"Por favor no seleccionar los criterios de impacto(Afectación Económica o presupuestal y Pérdida Reputacional)",J12)</f>
        <v xml:space="preserve">     El riesgo afecta la imagen de la entidad internamente, de conocimiento general, nivel interno, de junta dircetiva y accionistas y/o de provedores</v>
      </c>
      <c r="L12" s="461" t="str">
        <f ca="1">IF(OR(K12='Tabla Impacto'!$C$11,K12='Tabla Impacto'!$D$11),"Leve",IF(OR(K12='Tabla Impacto'!$C$12,K12='Tabla Impacto'!$D$12),"Menor",IF(OR(K12='Tabla Impacto'!$C$13,K12='Tabla Impacto'!$D$13),"Moderado",IF(OR(K12='Tabla Impacto'!$C$14,K12='Tabla Impacto'!$D$14),"Mayor",IF(OR(K12='Tabla Impacto'!$C$15,K12='Tabla Impacto'!$D$15),"Catastrófico","")))))</f>
        <v>Menor</v>
      </c>
      <c r="M12" s="462">
        <f ca="1">IF(L12="","",IF(L12="Leve",0.2,IF(L12="Menor",0.4,IF(L12="Moderado",0.6,IF(L12="Mayor",0.8,IF(L12="Catastrófico",1,))))))</f>
        <v>0.4</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Bajo</v>
      </c>
      <c r="O12" s="223">
        <v>1</v>
      </c>
      <c r="P12" s="230" t="s">
        <v>343</v>
      </c>
      <c r="Q12" s="231" t="str">
        <f>IF(OR(R12="Preventivo",R12="Detectivo"),"Probabilidad",IF(R12="Correctivo","Impacto",""))</f>
        <v>Probabilidad</v>
      </c>
      <c r="R12" s="232" t="s">
        <v>123</v>
      </c>
      <c r="S12" s="232" t="s">
        <v>124</v>
      </c>
      <c r="T12" s="233" t="str">
        <f>IF(AND(R12="Preventivo",S12="Automático"),"50%",IF(AND(R12="Preventivo",S12="Manual"),"40%",IF(AND(R12="Detectivo",S12="Automático"),"40%",IF(AND(R12="Detectivo",S12="Manual"),"30%",IF(AND(R12="Correctivo",S12="Automático"),"35%",IF(AND(R12="Correctivo",S12="Manual"),"25%",""))))))</f>
        <v>40%</v>
      </c>
      <c r="U12" s="232" t="s">
        <v>125</v>
      </c>
      <c r="V12" s="232" t="s">
        <v>216</v>
      </c>
      <c r="W12" s="232" t="s">
        <v>127</v>
      </c>
      <c r="X12" s="234">
        <f>IFERROR(IF(Q12="Probabilidad",(I12-(+I12*T12)),IF(Q12="Impacto",I12,"")),"")</f>
        <v>0.12</v>
      </c>
      <c r="Y12" s="235" t="str">
        <f>IFERROR(IF(X12="","",IF(X12&lt;=0.2,"Muy Baja",IF(X12&lt;=0.4,"Baja",IF(X12&lt;=0.6,"Media",IF(X12&lt;=0.8,"Alta","Muy Alta"))))),"")</f>
        <v>Muy Baja</v>
      </c>
      <c r="Z12" s="233">
        <f>+X12</f>
        <v>0.12</v>
      </c>
      <c r="AA12" s="235" t="str">
        <f ca="1">IFERROR(IF(AB12="","",IF(AB12&lt;=0.2,"Leve",IF(AB12&lt;=0.4,"Menor",IF(AB12&lt;=0.6,"Moderado",IF(AB12&lt;=0.8,"Mayor","Catastrófico"))))),"")</f>
        <v>Menor</v>
      </c>
      <c r="AB12" s="234">
        <f ca="1">IFERROR(IF(Q12="Impacto",(M12-(+M12*T12)),IF(Q12="Probabilidad",M12,"")),"")</f>
        <v>0.4</v>
      </c>
      <c r="AC12" s="236"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Bajo</v>
      </c>
      <c r="AD12" s="232" t="s">
        <v>128</v>
      </c>
      <c r="AE12" s="237" t="s">
        <v>344</v>
      </c>
      <c r="AF12" s="237" t="s">
        <v>345</v>
      </c>
      <c r="AG12" s="238">
        <v>46082</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158" customFormat="1" ht="94.5" customHeight="1" x14ac:dyDescent="0.25">
      <c r="A13" s="440"/>
      <c r="B13" s="464"/>
      <c r="C13" s="464"/>
      <c r="D13" s="464"/>
      <c r="E13" s="465"/>
      <c r="F13" s="464"/>
      <c r="G13" s="460"/>
      <c r="H13" s="461"/>
      <c r="I13" s="462"/>
      <c r="J13" s="463"/>
      <c r="K13" s="462"/>
      <c r="L13" s="461"/>
      <c r="M13" s="462"/>
      <c r="N13" s="472"/>
      <c r="O13" s="440">
        <v>2</v>
      </c>
      <c r="P13" s="439" t="s">
        <v>266</v>
      </c>
      <c r="Q13" s="470" t="str">
        <f>IF(OR(R13="Preventivo",R13="Detectivo"),"Probabilidad",IF(R13="Correctivo","Impacto",""))</f>
        <v>Probabilidad</v>
      </c>
      <c r="R13" s="471" t="s">
        <v>123</v>
      </c>
      <c r="S13" s="471" t="s">
        <v>124</v>
      </c>
      <c r="T13" s="467" t="str">
        <f>IF(AND(R13="Preventivo",S13="Automático"),"50%",IF(AND(R13="Preventivo",S13="Manual"),"40%",IF(AND(R13="Detectivo",S13="Automático"),"40%",IF(AND(R13="Detectivo",S13="Manual"),"30%",IF(AND(R13="Correctivo",S13="Automático"),"35%",IF(AND(R13="Correctivo",S13="Manual"),"25%",""))))))</f>
        <v>40%</v>
      </c>
      <c r="U13" s="471" t="s">
        <v>125</v>
      </c>
      <c r="V13" s="471" t="s">
        <v>126</v>
      </c>
      <c r="W13" s="471" t="s">
        <v>127</v>
      </c>
      <c r="X13" s="468">
        <f>IFERROR(IF(Q13="Probabilidad",(I13-(+I13*T13)),IF(Q13="Impacto",I13,"")),"")</f>
        <v>0</v>
      </c>
      <c r="Y13" s="466" t="str">
        <f>IFERROR(IF(X13="","",IF(X13&lt;=0.2,"Muy Baja",IF(X13&lt;=0.4,"Baja",IF(X13&lt;=0.6,"Media",IF(X13&lt;=0.8,"Alta","Muy Alta"))))),"")</f>
        <v>Muy Baja</v>
      </c>
      <c r="Z13" s="467">
        <f>+X13</f>
        <v>0</v>
      </c>
      <c r="AA13" s="466" t="str">
        <f>IFERROR(IF(AB13="","",IF(AB13&lt;=0.2,"Leve",IF(AB13&lt;=0.4,"Menor",IF(AB13&lt;=0.6,"Moderado",IF(AB13&lt;=0.8,"Mayor","Catastrófico"))))),"")</f>
        <v>Leve</v>
      </c>
      <c r="AB13" s="495">
        <f>IFERROR(IF(Q13="Impacto",(M13-(+M13*T13)),IF(Q13="Probabilidad",M13,"")),"")</f>
        <v>0</v>
      </c>
      <c r="AC13" s="466" t="str">
        <f t="shared" ref="AC13:AC14" si="0">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232" t="s">
        <v>128</v>
      </c>
      <c r="AE13" s="237" t="s">
        <v>346</v>
      </c>
      <c r="AF13" s="237" t="s">
        <v>345</v>
      </c>
      <c r="AG13" s="238" t="s">
        <v>268</v>
      </c>
      <c r="AH13" s="238">
        <v>46387</v>
      </c>
      <c r="AI13" s="252"/>
      <c r="AJ13" s="252"/>
      <c r="AK13" s="252"/>
    </row>
    <row r="14" spans="1:100" ht="78" x14ac:dyDescent="0.3">
      <c r="A14" s="440"/>
      <c r="B14" s="464"/>
      <c r="C14" s="464"/>
      <c r="D14" s="464"/>
      <c r="E14" s="465"/>
      <c r="F14" s="464"/>
      <c r="G14" s="460"/>
      <c r="H14" s="461"/>
      <c r="I14" s="462"/>
      <c r="J14" s="463"/>
      <c r="K14" s="462"/>
      <c r="L14" s="461"/>
      <c r="M14" s="462"/>
      <c r="N14" s="472"/>
      <c r="O14" s="440"/>
      <c r="P14" s="439"/>
      <c r="Q14" s="470"/>
      <c r="R14" s="471"/>
      <c r="S14" s="471"/>
      <c r="T14" s="467"/>
      <c r="U14" s="471"/>
      <c r="V14" s="471"/>
      <c r="W14" s="471"/>
      <c r="X14" s="468"/>
      <c r="Y14" s="466"/>
      <c r="Z14" s="467"/>
      <c r="AA14" s="466"/>
      <c r="AB14" s="495" t="str">
        <f>IFERROR(IF(#REF!="Impacto",(#REF!-(+#REF!*#REF!)),IF(#REF!="Probabilidad",#REF!,"")),"")</f>
        <v/>
      </c>
      <c r="AC14" s="466" t="str">
        <f t="shared" si="0"/>
        <v/>
      </c>
      <c r="AD14" s="232" t="s">
        <v>128</v>
      </c>
      <c r="AE14" s="237" t="s">
        <v>347</v>
      </c>
      <c r="AF14" s="237" t="s">
        <v>345</v>
      </c>
      <c r="AG14" s="218" t="s">
        <v>270</v>
      </c>
      <c r="AH14" s="238">
        <v>46387</v>
      </c>
      <c r="AI14" s="253"/>
      <c r="AJ14" s="253"/>
      <c r="AK14" s="253"/>
    </row>
    <row r="15" spans="1:100" s="3" customFormat="1" ht="99.95" customHeight="1" x14ac:dyDescent="0.25">
      <c r="A15" s="439" t="s">
        <v>440</v>
      </c>
      <c r="B15" s="464" t="s">
        <v>245</v>
      </c>
      <c r="C15" s="464" t="s">
        <v>448</v>
      </c>
      <c r="D15" s="464" t="s">
        <v>449</v>
      </c>
      <c r="E15" s="465" t="str">
        <f>+IF(ISTEXT(D15)=TRUE,CONCATENATE(B15," por ",C15," debido a ",D15),"DILIGENCIE LAS CASILLAS ANTERIORES")</f>
        <v>Posibilidad de afectación Económico por pago de sanción e intereses moratorios debido a trámite inoportuno a los requerimientos de los entes de control y vigilancia, de acuerdo con sus lineamientos y términos de ley</v>
      </c>
      <c r="F15" s="464" t="s">
        <v>121</v>
      </c>
      <c r="G15" s="460">
        <v>20</v>
      </c>
      <c r="H15" s="461" t="str">
        <f>IF(G15&lt;=0,"",IF(G15&lt;=2,"Muy Baja",IF(G15&lt;=24,"Baja",IF(G15&lt;=500,"Media",IF(G15&lt;=5000,"Alta","Muy Alta")))))</f>
        <v>Baja</v>
      </c>
      <c r="I15" s="462">
        <f>IF(H15="","",IF(H15="Muy Baja",0.2,IF(H15="Baja",0.4,IF(H15="Media",0.6,IF(H15="Alta",0.8,IF(H15="Muy Alta",1,))))))</f>
        <v>0.4</v>
      </c>
      <c r="J15" s="463" t="s">
        <v>122</v>
      </c>
      <c r="K15" s="462" t="str">
        <f ca="1">IF(NOT(ISERROR(MATCH(J15,'Tabla Impacto'!$B$221:$B$223,0))),'Tabla Impacto'!$F$223&amp;"Por favor no seleccionar los criterios de impacto(Afectación Económica o presupuestal y Pérdida Reputacional)",J15)</f>
        <v xml:space="preserve">     Entre 10 y 50 SMLMV </v>
      </c>
      <c r="L15" s="461" t="str">
        <f ca="1">IF(OR(K15='Tabla Impacto'!$C$11,K15='Tabla Impacto'!$D$11),"Leve",IF(OR(K15='Tabla Impacto'!$C$12,K15='Tabla Impacto'!$D$12),"Menor",IF(OR(K15='Tabla Impacto'!$C$13,K15='Tabla Impacto'!$D$13),"Moderado",IF(OR(K15='Tabla Impacto'!$C$14,K15='Tabla Impacto'!$D$14),"Mayor",IF(OR(K15='Tabla Impacto'!$C$15,K15='Tabla Impacto'!$D$15),"Catastrófico","")))))</f>
        <v>Menor</v>
      </c>
      <c r="M15" s="462">
        <f ca="1">IF(L15="","",IF(L15="Leve",0.2,IF(L15="Menor",0.4,IF(L15="Moderado",0.6,IF(L15="Mayor",0.8,IF(L15="Catastrófico",1,))))))</f>
        <v>0.4</v>
      </c>
      <c r="N15" s="472"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223">
        <v>1</v>
      </c>
      <c r="P15" s="230" t="s">
        <v>450</v>
      </c>
      <c r="Q15" s="231" t="str">
        <f>IF(OR(R15="Preventivo",R15="Detectivo"),"Probabilidad",IF(R15="Correctivo","Impacto",""))</f>
        <v>Probabilidad</v>
      </c>
      <c r="R15" s="232" t="s">
        <v>123</v>
      </c>
      <c r="S15" s="232" t="s">
        <v>124</v>
      </c>
      <c r="T15" s="233" t="str">
        <f>IF(AND(R15="Preventivo",S15="Automático"),"50%",IF(AND(R15="Preventivo",S15="Manual"),"40%",IF(AND(R15="Detectivo",S15="Automático"),"40%",IF(AND(R15="Detectivo",S15="Manual"),"30%",IF(AND(R15="Correctivo",S15="Automático"),"35%",IF(AND(R15="Correctivo",S15="Manual"),"25%",""))))))</f>
        <v>40%</v>
      </c>
      <c r="U15" s="232" t="s">
        <v>125</v>
      </c>
      <c r="V15" s="232" t="s">
        <v>216</v>
      </c>
      <c r="W15" s="232" t="s">
        <v>127</v>
      </c>
      <c r="X15" s="234">
        <f>IFERROR(IF(Q15="Probabilidad",(I15-(+I15*T15)),IF(Q15="Impacto",I15,"")),"")</f>
        <v>0.24</v>
      </c>
      <c r="Y15" s="235" t="str">
        <f>IFERROR(IF(X15="","",IF(X15&lt;=0.2,"Muy Baja",IF(X15&lt;=0.4,"Baja",IF(X15&lt;=0.6,"Media",IF(X15&lt;=0.8,"Alta","Muy Alta"))))),"")</f>
        <v>Baja</v>
      </c>
      <c r="Z15" s="233">
        <f>+X15</f>
        <v>0.24</v>
      </c>
      <c r="AA15" s="235" t="str">
        <f ca="1">IFERROR(IF(AB15="","",IF(AB15&lt;=0.2,"Leve",IF(AB15&lt;=0.4,"Menor",IF(AB15&lt;=0.6,"Moderado",IF(AB15&lt;=0.8,"Mayor","Catastrófico"))))),"")</f>
        <v>Menor</v>
      </c>
      <c r="AB15" s="234">
        <f ca="1">IFERROR(IF(Q15="Impacto",(M15-(+M15*T15)),IF(Q15="Probabilidad",M15,"")),"")</f>
        <v>0.4</v>
      </c>
      <c r="AC15" s="236"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232" t="s">
        <v>128</v>
      </c>
      <c r="AE15" s="237" t="s">
        <v>451</v>
      </c>
      <c r="AF15" s="237" t="s">
        <v>345</v>
      </c>
      <c r="AG15" s="238">
        <v>46082</v>
      </c>
      <c r="AH15" s="238">
        <v>46387</v>
      </c>
      <c r="AI15" s="146"/>
      <c r="AJ15" s="106"/>
      <c r="AK15" s="14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row>
    <row r="16" spans="1:100" s="158" customFormat="1" ht="94.5" customHeight="1" x14ac:dyDescent="0.25">
      <c r="A16" s="439"/>
      <c r="B16" s="464"/>
      <c r="C16" s="464"/>
      <c r="D16" s="464"/>
      <c r="E16" s="465"/>
      <c r="F16" s="464"/>
      <c r="G16" s="460"/>
      <c r="H16" s="461"/>
      <c r="I16" s="462"/>
      <c r="J16" s="463"/>
      <c r="K16" s="462"/>
      <c r="L16" s="461"/>
      <c r="M16" s="462"/>
      <c r="N16" s="472"/>
      <c r="O16" s="223"/>
      <c r="P16" s="245"/>
      <c r="Q16" s="231"/>
      <c r="R16" s="232"/>
      <c r="S16" s="232"/>
      <c r="T16" s="233"/>
      <c r="U16" s="232"/>
      <c r="V16" s="232"/>
      <c r="W16" s="232"/>
      <c r="X16" s="234"/>
      <c r="Y16" s="235"/>
      <c r="Z16" s="233"/>
      <c r="AA16" s="235"/>
      <c r="AB16" s="234"/>
      <c r="AC16" s="236"/>
      <c r="AD16" s="232"/>
      <c r="AE16" s="237"/>
      <c r="AF16" s="237"/>
      <c r="AG16" s="238"/>
      <c r="AH16" s="238"/>
      <c r="AI16" s="252"/>
      <c r="AJ16" s="252"/>
      <c r="AK16" s="252"/>
    </row>
    <row r="17" spans="1:46" x14ac:dyDescent="0.3">
      <c r="A17" s="26"/>
      <c r="B17" s="26"/>
      <c r="C17" s="26"/>
      <c r="D17" s="26"/>
      <c r="E17" s="7"/>
      <c r="F17" s="25"/>
      <c r="G17" s="7"/>
      <c r="H17" s="7"/>
      <c r="I17" s="7"/>
      <c r="J17" s="7"/>
      <c r="K17" s="7"/>
      <c r="L17" s="7"/>
      <c r="M17" s="7"/>
      <c r="N17" s="7"/>
      <c r="O17" s="25"/>
      <c r="P17" s="14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row>
    <row r="18" spans="1:46" x14ac:dyDescent="0.3">
      <c r="A18" s="26"/>
      <c r="B18" s="26"/>
      <c r="C18" s="26"/>
      <c r="D18" s="26"/>
      <c r="E18" s="7"/>
      <c r="F18" s="25"/>
      <c r="G18" s="7"/>
      <c r="H18" s="7"/>
      <c r="I18" s="7"/>
      <c r="J18" s="7"/>
      <c r="K18" s="7"/>
      <c r="L18" s="7"/>
      <c r="M18" s="7"/>
      <c r="N18" s="7"/>
      <c r="O18" s="25"/>
      <c r="P18" s="14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row>
    <row r="19" spans="1:46"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46"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46"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46"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46"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46"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46"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46"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46"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46"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46"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46"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46"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3">
      <c r="A50" s="26"/>
      <c r="B50" s="26"/>
      <c r="C50" s="26"/>
      <c r="D50" s="26"/>
      <c r="E50" s="7"/>
      <c r="F50" s="25"/>
      <c r="G50" s="7"/>
      <c r="H50" s="7"/>
      <c r="I50" s="7"/>
      <c r="J50" s="7"/>
      <c r="K50" s="7"/>
      <c r="L50" s="7"/>
      <c r="M50" s="7"/>
      <c r="N50" s="7"/>
      <c r="O50" s="25"/>
      <c r="P50" s="14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sheetData>
  <dataConsolidate/>
  <mergeCells count="93">
    <mergeCell ref="AA13:AA14"/>
    <mergeCell ref="AB13:AB14"/>
    <mergeCell ref="AC13:AC14"/>
    <mergeCell ref="U13:U14"/>
    <mergeCell ref="V13:V14"/>
    <mergeCell ref="W13:W14"/>
    <mergeCell ref="X13:X14"/>
    <mergeCell ref="Y13:Y14"/>
    <mergeCell ref="Z13:Z14"/>
    <mergeCell ref="T13:T14"/>
    <mergeCell ref="N12:N14"/>
    <mergeCell ref="H12:H14"/>
    <mergeCell ref="I12:I14"/>
    <mergeCell ref="J12:J14"/>
    <mergeCell ref="K12:K14"/>
    <mergeCell ref="L12:L14"/>
    <mergeCell ref="M12:M14"/>
    <mergeCell ref="O13:O14"/>
    <mergeCell ref="P13:P14"/>
    <mergeCell ref="Q13:Q14"/>
    <mergeCell ref="R13:R14"/>
    <mergeCell ref="S13:S14"/>
    <mergeCell ref="AI10:AI11"/>
    <mergeCell ref="AJ10:AJ11"/>
    <mergeCell ref="AK10:AK11"/>
    <mergeCell ref="A12:A14"/>
    <mergeCell ref="B12:B14"/>
    <mergeCell ref="C12:C14"/>
    <mergeCell ref="D12:D14"/>
    <mergeCell ref="E12:E14"/>
    <mergeCell ref="F12:F14"/>
    <mergeCell ref="G12:G14"/>
    <mergeCell ref="AC10:AC11"/>
    <mergeCell ref="AD10:AD11"/>
    <mergeCell ref="AE10:AE11"/>
    <mergeCell ref="AF10:AF11"/>
    <mergeCell ref="AG10:AG11"/>
    <mergeCell ref="AH10:AH11"/>
    <mergeCell ref="AB10:AB11"/>
    <mergeCell ref="L10:L11"/>
    <mergeCell ref="M10:M11"/>
    <mergeCell ref="N10:N11"/>
    <mergeCell ref="O10:O11"/>
    <mergeCell ref="P10:P11"/>
    <mergeCell ref="Q10:Q11"/>
    <mergeCell ref="R10:W10"/>
    <mergeCell ref="X10:X11"/>
    <mergeCell ref="Y10:Y11"/>
    <mergeCell ref="Z10:Z11"/>
    <mergeCell ref="AA10:AA11"/>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8:B8"/>
    <mergeCell ref="C8:N8"/>
    <mergeCell ref="A1:D4"/>
    <mergeCell ref="E1:AI4"/>
    <mergeCell ref="AJ1:AK1"/>
    <mergeCell ref="AJ2:AK2"/>
    <mergeCell ref="AJ3:AK3"/>
    <mergeCell ref="AJ4:AK4"/>
    <mergeCell ref="A6:B6"/>
    <mergeCell ref="C6:N6"/>
    <mergeCell ref="O6:Q6"/>
    <mergeCell ref="A7:B7"/>
    <mergeCell ref="C7:N7"/>
    <mergeCell ref="A15:A16"/>
    <mergeCell ref="B15:B16"/>
    <mergeCell ref="C15:C16"/>
    <mergeCell ref="D15:D16"/>
    <mergeCell ref="E15:E16"/>
    <mergeCell ref="K15:K16"/>
    <mergeCell ref="L15:L16"/>
    <mergeCell ref="M15:M16"/>
    <mergeCell ref="N15:N16"/>
    <mergeCell ref="F15:F16"/>
    <mergeCell ref="G15:G16"/>
    <mergeCell ref="H15:H16"/>
    <mergeCell ref="I15:I16"/>
    <mergeCell ref="J15:J16"/>
  </mergeCells>
  <conditionalFormatting sqref="H12">
    <cfRule type="cellIs" dxfId="228" priority="86" operator="equal">
      <formula>"Muy Baja"</formula>
    </cfRule>
    <cfRule type="cellIs" dxfId="227" priority="85" operator="equal">
      <formula>"Baja"</formula>
    </cfRule>
    <cfRule type="cellIs" dxfId="226" priority="84" operator="equal">
      <formula>"Media"</formula>
    </cfRule>
    <cfRule type="cellIs" dxfId="225" priority="83" operator="equal">
      <formula>"Alta"</formula>
    </cfRule>
    <cfRule type="cellIs" dxfId="224" priority="82" operator="equal">
      <formula>"Muy Alta"</formula>
    </cfRule>
  </conditionalFormatting>
  <conditionalFormatting sqref="H15">
    <cfRule type="cellIs" dxfId="223" priority="39" operator="equal">
      <formula>"Muy Baja"</formula>
    </cfRule>
    <cfRule type="cellIs" dxfId="222" priority="38" operator="equal">
      <formula>"Baja"</formula>
    </cfRule>
    <cfRule type="cellIs" dxfId="221" priority="37" operator="equal">
      <formula>"Media"</formula>
    </cfRule>
    <cfRule type="cellIs" dxfId="220" priority="35" operator="equal">
      <formula>"Muy Alta"</formula>
    </cfRule>
    <cfRule type="cellIs" dxfId="219" priority="36" operator="equal">
      <formula>"Alta"</formula>
    </cfRule>
  </conditionalFormatting>
  <conditionalFormatting sqref="K12">
    <cfRule type="containsText" dxfId="218" priority="72" operator="containsText" text="❌">
      <formula>NOT(ISERROR(SEARCH("❌",K12)))</formula>
    </cfRule>
  </conditionalFormatting>
  <conditionalFormatting sqref="K15">
    <cfRule type="containsText" dxfId="217" priority="25" operator="containsText" text="❌">
      <formula>NOT(ISERROR(SEARCH("❌",K15)))</formula>
    </cfRule>
  </conditionalFormatting>
  <conditionalFormatting sqref="L12">
    <cfRule type="cellIs" dxfId="216" priority="80" operator="equal">
      <formula>"Menor"</formula>
    </cfRule>
    <cfRule type="cellIs" dxfId="215" priority="78" operator="equal">
      <formula>"Mayor"</formula>
    </cfRule>
    <cfRule type="cellIs" dxfId="214" priority="77" operator="equal">
      <formula>"Catastrófico"</formula>
    </cfRule>
    <cfRule type="cellIs" dxfId="213" priority="79" operator="equal">
      <formula>"Moderado"</formula>
    </cfRule>
    <cfRule type="cellIs" dxfId="212" priority="81" operator="equal">
      <formula>"Leve"</formula>
    </cfRule>
  </conditionalFormatting>
  <conditionalFormatting sqref="L15">
    <cfRule type="cellIs" dxfId="211" priority="31" operator="equal">
      <formula>"Mayor"</formula>
    </cfRule>
    <cfRule type="cellIs" dxfId="210" priority="32" operator="equal">
      <formula>"Moderado"</formula>
    </cfRule>
    <cfRule type="cellIs" dxfId="209" priority="33" operator="equal">
      <formula>"Menor"</formula>
    </cfRule>
    <cfRule type="cellIs" dxfId="208" priority="34" operator="equal">
      <formula>"Leve"</formula>
    </cfRule>
    <cfRule type="cellIs" dxfId="207" priority="30" operator="equal">
      <formula>"Catastrófico"</formula>
    </cfRule>
  </conditionalFormatting>
  <conditionalFormatting sqref="N12">
    <cfRule type="cellIs" dxfId="206" priority="76" operator="equal">
      <formula>"Bajo"</formula>
    </cfRule>
    <cfRule type="cellIs" dxfId="205" priority="75" operator="equal">
      <formula>"Moderado"</formula>
    </cfRule>
    <cfRule type="cellIs" dxfId="204" priority="74" operator="equal">
      <formula>"Alto"</formula>
    </cfRule>
    <cfRule type="cellIs" dxfId="203" priority="73" operator="equal">
      <formula>"Extremo"</formula>
    </cfRule>
  </conditionalFormatting>
  <conditionalFormatting sqref="N15">
    <cfRule type="cellIs" dxfId="202" priority="26" operator="equal">
      <formula>"Extremo"</formula>
    </cfRule>
    <cfRule type="cellIs" dxfId="201" priority="27" operator="equal">
      <formula>"Alto"</formula>
    </cfRule>
    <cfRule type="cellIs" dxfId="200" priority="29" operator="equal">
      <formula>"Bajo"</formula>
    </cfRule>
    <cfRule type="cellIs" dxfId="199" priority="28" operator="equal">
      <formula>"Moderado"</formula>
    </cfRule>
  </conditionalFormatting>
  <conditionalFormatting sqref="Y12:Y13">
    <cfRule type="cellIs" dxfId="198" priority="71" operator="equal">
      <formula>"Muy Baja"</formula>
    </cfRule>
    <cfRule type="cellIs" dxfId="197" priority="70" operator="equal">
      <formula>"Baja"</formula>
    </cfRule>
    <cfRule type="cellIs" dxfId="196" priority="69" operator="equal">
      <formula>"Media"</formula>
    </cfRule>
    <cfRule type="cellIs" dxfId="195" priority="68" operator="equal">
      <formula>"Alta"</formula>
    </cfRule>
    <cfRule type="cellIs" dxfId="194" priority="67" operator="equal">
      <formula>"Muy Alta"</formula>
    </cfRule>
  </conditionalFormatting>
  <conditionalFormatting sqref="Y15:Y16">
    <cfRule type="cellIs" dxfId="193" priority="20" operator="equal">
      <formula>"Muy Alta"</formula>
    </cfRule>
    <cfRule type="cellIs" dxfId="192" priority="23" operator="equal">
      <formula>"Baja"</formula>
    </cfRule>
    <cfRule type="cellIs" dxfId="191" priority="24" operator="equal">
      <formula>"Muy Baja"</formula>
    </cfRule>
    <cfRule type="cellIs" dxfId="190" priority="22" operator="equal">
      <formula>"Media"</formula>
    </cfRule>
    <cfRule type="cellIs" dxfId="189" priority="21" operator="equal">
      <formula>"Alta"</formula>
    </cfRule>
  </conditionalFormatting>
  <conditionalFormatting sqref="AA12:AA13">
    <cfRule type="cellIs" dxfId="188" priority="46" operator="equal">
      <formula>"Moderado"</formula>
    </cfRule>
    <cfRule type="cellIs" dxfId="187" priority="47" operator="equal">
      <formula>"Menor"</formula>
    </cfRule>
    <cfRule type="cellIs" dxfId="186" priority="48" operator="equal">
      <formula>"Leve"</formula>
    </cfRule>
    <cfRule type="cellIs" dxfId="185" priority="44" operator="equal">
      <formula>"Catastrófico"</formula>
    </cfRule>
    <cfRule type="cellIs" dxfId="184" priority="45" operator="equal">
      <formula>"Mayor"</formula>
    </cfRule>
  </conditionalFormatting>
  <conditionalFormatting sqref="AA15:AA16">
    <cfRule type="cellIs" dxfId="183" priority="16" operator="equal">
      <formula>"Mayor"</formula>
    </cfRule>
    <cfRule type="cellIs" dxfId="182" priority="15" operator="equal">
      <formula>"Catastrófico"</formula>
    </cfRule>
    <cfRule type="cellIs" dxfId="181" priority="19" operator="equal">
      <formula>"Leve"</formula>
    </cfRule>
    <cfRule type="cellIs" dxfId="180" priority="18" operator="equal">
      <formula>"Menor"</formula>
    </cfRule>
    <cfRule type="cellIs" dxfId="179" priority="17" operator="equal">
      <formula>"Moderado"</formula>
    </cfRule>
  </conditionalFormatting>
  <conditionalFormatting sqref="AB13:AC13">
    <cfRule type="cellIs" dxfId="178" priority="5" operator="equal">
      <formula>"Leve"</formula>
    </cfRule>
    <cfRule type="cellIs" dxfId="177" priority="4" operator="equal">
      <formula>"Menor"</formula>
    </cfRule>
    <cfRule type="cellIs" dxfId="176" priority="3" operator="equal">
      <formula>"Moderado"</formula>
    </cfRule>
    <cfRule type="cellIs" dxfId="175" priority="1" operator="equal">
      <formula>"Catastrófico"</formula>
    </cfRule>
    <cfRule type="cellIs" dxfId="174" priority="2" operator="equal">
      <formula>"Mayor"</formula>
    </cfRule>
  </conditionalFormatting>
  <conditionalFormatting sqref="AC12">
    <cfRule type="cellIs" dxfId="173" priority="41" operator="equal">
      <formula>"Alto"</formula>
    </cfRule>
    <cfRule type="cellIs" dxfId="172" priority="40" operator="equal">
      <formula>"Extremo"</formula>
    </cfRule>
    <cfRule type="cellIs" dxfId="171" priority="43" operator="equal">
      <formula>"Bajo"</formula>
    </cfRule>
    <cfRule type="cellIs" dxfId="170" priority="42" operator="equal">
      <formula>"Moderado"</formula>
    </cfRule>
  </conditionalFormatting>
  <conditionalFormatting sqref="AC15:AC16">
    <cfRule type="cellIs" dxfId="169" priority="14" operator="equal">
      <formula>"Bajo"</formula>
    </cfRule>
    <cfRule type="cellIs" dxfId="168" priority="12" operator="equal">
      <formula>"Alto"</formula>
    </cfRule>
    <cfRule type="cellIs" dxfId="167" priority="11" operator="equal">
      <formula>"Extremo"</formula>
    </cfRule>
    <cfRule type="cellIs" dxfId="166" priority="13" operator="equal">
      <formula>"Moderado"</formula>
    </cfRule>
  </conditionalFormatting>
  <pageMargins left="0.7" right="0.7" top="0.75" bottom="0.75" header="0.3" footer="0.3"/>
  <pageSetup orientation="portrait" r:id="rId1"/>
  <ignoredErrors>
    <ignoredError sqref="E12 E15"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17DC694-F339-0F40-9EFF-45BF64FC75E7}">
          <x14:formula1>
            <xm:f>'Tabla Valoración controles'!$D$4:$D$6</xm:f>
          </x14:formula1>
          <xm:sqref>R12:R13 R15:R16</xm:sqref>
        </x14:dataValidation>
        <x14:dataValidation type="list" allowBlank="1" showInputMessage="1" showErrorMessage="1" xr:uid="{137672C8-4F39-6046-9862-F2FA0E384E11}">
          <x14:formula1>
            <xm:f>'Tabla Valoración controles'!$D$7:$D$8</xm:f>
          </x14:formula1>
          <xm:sqref>S12:S13 S15:S16</xm:sqref>
        </x14:dataValidation>
        <x14:dataValidation type="list" allowBlank="1" showInputMessage="1" showErrorMessage="1" xr:uid="{F50DB876-0955-C545-86D3-A748015EC3AA}">
          <x14:formula1>
            <xm:f>'Tabla Valoración controles'!$D$9:$D$10</xm:f>
          </x14:formula1>
          <xm:sqref>U12:U13 U15:U16</xm:sqref>
        </x14:dataValidation>
        <x14:dataValidation type="list" allowBlank="1" showInputMessage="1" showErrorMessage="1" xr:uid="{1EAF8417-4E94-7543-BD9B-7C094A5F0345}">
          <x14:formula1>
            <xm:f>'Tabla Valoración controles'!$D$11:$D$12</xm:f>
          </x14:formula1>
          <xm:sqref>V12:V13 V15:V16</xm:sqref>
        </x14:dataValidation>
        <x14:dataValidation type="list" allowBlank="1" showInputMessage="1" showErrorMessage="1" xr:uid="{29458ED1-587D-EB4C-A89C-7430DA435B8E}">
          <x14:formula1>
            <xm:f>'Tabla Valoración controles'!$D$13:$D$14</xm:f>
          </x14:formula1>
          <xm:sqref>W12:W13 W15:W16</xm:sqref>
        </x14:dataValidation>
        <x14:dataValidation type="list" allowBlank="1" showInputMessage="1" showErrorMessage="1" xr:uid="{F37C40C3-31A2-3144-B4AB-0C7269D7C8EE}">
          <x14:formula1>
            <xm:f>'Opciones Tratamiento'!$B$13:$B$19</xm:f>
          </x14:formula1>
          <xm:sqref>F12 F15</xm:sqref>
        </x14:dataValidation>
        <x14:dataValidation type="list" allowBlank="1" showInputMessage="1" showErrorMessage="1" xr:uid="{44F505A1-88DB-E54E-9DAE-3C8BF5F998B4}">
          <x14:formula1>
            <xm:f>'Opciones Tratamiento'!$E$2:$E$4</xm:f>
          </x14:formula1>
          <xm:sqref>B12 B15</xm:sqref>
        </x14:dataValidation>
        <x14:dataValidation type="list" allowBlank="1" showInputMessage="1" showErrorMessage="1" xr:uid="{3186CAD9-7F04-2F48-9357-5C74E1ED4EFB}">
          <x14:formula1>
            <xm:f>'Tabla Impacto'!$F$210:$F$221</xm:f>
          </x14:formula1>
          <xm:sqref>J12 J15</xm:sqref>
        </x14:dataValidation>
        <x14:dataValidation type="custom" allowBlank="1" showInputMessage="1" showErrorMessage="1" error="Recuerde que las acciones se generan bajo la medida de mitigar el riesgo" xr:uid="{09E0A31C-D645-2349-846C-14B7EF30D9E1}">
          <x14:formula1>
            <xm:f>IF(OR(AD12='Opciones Tratamiento'!$B$2,AD12='Opciones Tratamiento'!$B$3,AD12='Opciones Tratamiento'!$B$4),ISBLANK(AD12),ISTEXT(AD12))</xm:f>
          </x14:formula1>
          <xm:sqref>AI12 AI15</xm:sqref>
        </x14:dataValidation>
        <x14:dataValidation type="custom" allowBlank="1" showInputMessage="1" showErrorMessage="1" error="Recuerde que las acciones se generan bajo la medida de mitigar el riesgo" xr:uid="{EDA57FCD-644A-A148-BF61-724C11D4B8C5}">
          <x14:formula1>
            <xm:f>IF(OR(AD12='Opciones Tratamiento'!$B$2,AD12='Opciones Tratamiento'!$B$3,AD12='Opciones Tratamiento'!$B$4),ISBLANK(AD12),ISTEXT(AD12))</xm:f>
          </x14:formula1>
          <xm:sqref>AJ12 AJ15</xm:sqref>
        </x14:dataValidation>
        <x14:dataValidation type="list" allowBlank="1" showInputMessage="1" showErrorMessage="1" xr:uid="{A2713CAF-1634-2346-B6AC-1FDC6599278E}">
          <x14:formula1>
            <xm:f>'Opciones Tratamiento'!$B$9:$B$10</xm:f>
          </x14:formula1>
          <xm:sqref>AK12 AK15</xm:sqref>
        </x14:dataValidation>
        <x14:dataValidation type="list" allowBlank="1" showInputMessage="1" showErrorMessage="1" xr:uid="{B544FE43-D14B-9D48-BBA2-FD3861BD1522}">
          <x14:formula1>
            <xm:f>'Opciones Tratamiento'!$B$2:$B$5</xm:f>
          </x14:formula1>
          <xm:sqref>AD12:AD16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CF77-36F5-AF43-8211-684336169BDD}">
  <sheetPr>
    <tabColor rgb="FF002060"/>
  </sheetPr>
  <dimension ref="A1:CV51"/>
  <sheetViews>
    <sheetView topLeftCell="T15" zoomScale="80" zoomScaleNormal="80" workbookViewId="0">
      <selection activeCell="AH19" sqref="AH19"/>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378</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379</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45" t="s">
        <v>380</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246</v>
      </c>
      <c r="C12" s="464" t="s">
        <v>381</v>
      </c>
      <c r="D12" s="464" t="s">
        <v>382</v>
      </c>
      <c r="E12" s="465" t="str">
        <f>+IF(ISTEXT(D12)=TRUE,CONCATENATE(B12," por ",C12," debido a ",D12),"DILIGENCIE LAS CASILLAS ANTERIORES")</f>
        <v>Posibilidad de afectación Reputacional por falta de preparación, adecuada aplicación de protocolos ante emergencias y mal estado de equipos y vehiculos debido a la no estandarización de procedimientos operativos normalizados y no realización de mantenimiento preventivo a los equipos y vehiculos</v>
      </c>
      <c r="F12" s="464" t="s">
        <v>121</v>
      </c>
      <c r="G12" s="460">
        <v>365</v>
      </c>
      <c r="H12" s="461" t="str">
        <f>IF(G12&lt;=0,"",IF(G12&lt;=2,"Muy Baja",IF(G12&lt;=24,"Baja",IF(G12&lt;=500,"Media",IF(G12&lt;=5000,"Alta","Muy Alta")))))</f>
        <v>Media</v>
      </c>
      <c r="I12" s="462">
        <f>IF(H12="","",IF(H12="Muy Baja",0.2,IF(H12="Baja",0.4,IF(H12="Media",0.6,IF(H12="Alta",0.8,IF(H12="Muy Alta",1,))))))</f>
        <v>0.6</v>
      </c>
      <c r="J12" s="463" t="s">
        <v>130</v>
      </c>
      <c r="K12" s="462" t="str">
        <f ca="1">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61" t="str">
        <f ca="1">IF(OR(K12='Tabla Impacto'!$C$11,K12='Tabla Impacto'!$D$11),"Leve",IF(OR(K12='Tabla Impacto'!$C$12,K12='Tabla Impacto'!$D$12),"Menor",IF(OR(K12='Tabla Impacto'!$C$13,K12='Tabla Impacto'!$D$13),"Moderado",IF(OR(K12='Tabla Impacto'!$C$14,K12='Tabla Impacto'!$D$14),"Mayor",IF(OR(K12='Tabla Impacto'!$C$15,K12='Tabla Impacto'!$D$15),"Catastrófico","")))))</f>
        <v>Moderado</v>
      </c>
      <c r="M12" s="462">
        <f ca="1">IF(L12="","",IF(L12="Leve",0.2,IF(L12="Menor",0.4,IF(L12="Moderado",0.6,IF(L12="Mayor",0.8,IF(L12="Catastrófico",1,))))))</f>
        <v>0.6</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223">
        <v>1</v>
      </c>
      <c r="P12" s="230" t="s">
        <v>383</v>
      </c>
      <c r="Q12" s="231" t="str">
        <f>IF(OR(R12="Preventivo",R12="Detectivo"),"Probabilidad",IF(R12="Correctivo","Impacto",""))</f>
        <v>Probabilidad</v>
      </c>
      <c r="R12" s="232" t="s">
        <v>123</v>
      </c>
      <c r="S12" s="232" t="s">
        <v>124</v>
      </c>
      <c r="T12" s="233" t="str">
        <f>IF(AND(R12="Preventivo",S12="Automático"),"50%",IF(AND(R12="Preventivo",S12="Manual"),"40%",IF(AND(R12="Detectivo",S12="Automático"),"40%",IF(AND(R12="Detectivo",S12="Manual"),"30%",IF(AND(R12="Correctivo",S12="Automático"),"35%",IF(AND(R12="Correctivo",S12="Manual"),"25%",""))))))</f>
        <v>40%</v>
      </c>
      <c r="U12" s="232" t="s">
        <v>125</v>
      </c>
      <c r="V12" s="232" t="s">
        <v>126</v>
      </c>
      <c r="W12" s="232" t="s">
        <v>127</v>
      </c>
      <c r="X12" s="234">
        <f>IFERROR(IF(Q12="Probabilidad",(I12-(+I12*T12)),IF(Q12="Impacto",I12,"")),"")</f>
        <v>0.36</v>
      </c>
      <c r="Y12" s="235" t="str">
        <f>IFERROR(IF(X12="","",IF(X12&lt;=0.2,"Muy Baja",IF(X12&lt;=0.4,"Baja",IF(X12&lt;=0.6,"Media",IF(X12&lt;=0.8,"Alta","Muy Alta"))))),"")</f>
        <v>Baja</v>
      </c>
      <c r="Z12" s="233">
        <f>+X12</f>
        <v>0.36</v>
      </c>
      <c r="AA12" s="235" t="str">
        <f ca="1">IFERROR(IF(AB12="","",IF(AB12&lt;=0.2,"Leve",IF(AB12&lt;=0.4,"Menor",IF(AB12&lt;=0.6,"Moderado",IF(AB12&lt;=0.8,"Mayor","Catastrófico"))))),"")</f>
        <v>Moderado</v>
      </c>
      <c r="AB12" s="234">
        <f ca="1">IFERROR(IF(Q12="Impacto",(M12-(+M12*T12)),IF(Q12="Probabilidad",M12,"")),"")</f>
        <v>0.6</v>
      </c>
      <c r="AC12" s="236"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232" t="s">
        <v>128</v>
      </c>
      <c r="AE12" s="237" t="s">
        <v>384</v>
      </c>
      <c r="AF12" s="237" t="s">
        <v>385</v>
      </c>
      <c r="AG12" s="238">
        <v>46327</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158" customFormat="1" ht="94.5" customHeight="1" x14ac:dyDescent="0.25">
      <c r="A13" s="440"/>
      <c r="B13" s="464"/>
      <c r="C13" s="464"/>
      <c r="D13" s="464"/>
      <c r="E13" s="465"/>
      <c r="F13" s="464"/>
      <c r="G13" s="460"/>
      <c r="H13" s="461"/>
      <c r="I13" s="462"/>
      <c r="J13" s="463"/>
      <c r="K13" s="462"/>
      <c r="L13" s="461"/>
      <c r="M13" s="462"/>
      <c r="N13" s="472"/>
      <c r="O13" s="246">
        <v>2</v>
      </c>
      <c r="P13" s="264" t="s">
        <v>386</v>
      </c>
      <c r="Q13" s="247" t="str">
        <f>IF(OR(R13="Preventivo",R13="Detectivo"),"Probabilidad",IF(R13="Correctivo","Impacto",""))</f>
        <v>Probabilidad</v>
      </c>
      <c r="R13" s="256" t="s">
        <v>123</v>
      </c>
      <c r="S13" s="256" t="s">
        <v>124</v>
      </c>
      <c r="T13" s="257" t="str">
        <f>IF(AND(R13="Preventivo",S13="Automático"),"50%",IF(AND(R13="Preventivo",S13="Manual"),"40%",IF(AND(R13="Detectivo",S13="Automático"),"40%",IF(AND(R13="Detectivo",S13="Manual"),"30%",IF(AND(R13="Correctivo",S13="Automático"),"35%",IF(AND(R13="Correctivo",S13="Manual"),"25%",""))))))</f>
        <v>40%</v>
      </c>
      <c r="U13" s="256" t="s">
        <v>125</v>
      </c>
      <c r="V13" s="256" t="s">
        <v>126</v>
      </c>
      <c r="W13" s="256" t="s">
        <v>127</v>
      </c>
      <c r="X13" s="260">
        <f>IFERROR(IF(Q13="Probabilidad",(I13-(+I13*T13)),IF(Q13="Impacto",I13,"")),"")</f>
        <v>0</v>
      </c>
      <c r="Y13" s="261" t="str">
        <f>IFERROR(IF(X13="","",IF(X13&lt;=0.2,"Muy Baja",IF(X13&lt;=0.4,"Baja",IF(X13&lt;=0.6,"Media",IF(X13&lt;=0.8,"Alta","Muy Alta"))))),"")</f>
        <v>Muy Baja</v>
      </c>
      <c r="Z13" s="257">
        <f>+X13</f>
        <v>0</v>
      </c>
      <c r="AA13" s="235" t="str">
        <f>IFERROR(IF(AB13="","",IF(AB13&lt;=0.2,"Leve",IF(AB13&lt;=0.4,"Menor",IF(AB13&lt;=0.6,"Moderado",IF(AB13&lt;=0.8,"Mayor","Catastrófico"))))),"")</f>
        <v>Leve</v>
      </c>
      <c r="AB13" s="234">
        <f>IFERROR(IF(Q13="Impacto",(M13-(+M13*T13)),IF(Q13="Probabilidad",M13,"")),"")</f>
        <v>0</v>
      </c>
      <c r="AC13" s="236"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232" t="s">
        <v>128</v>
      </c>
      <c r="AE13" s="237" t="s">
        <v>387</v>
      </c>
      <c r="AF13" s="237" t="s">
        <v>385</v>
      </c>
      <c r="AG13" s="238">
        <v>46235</v>
      </c>
      <c r="AH13" s="238">
        <v>46387</v>
      </c>
      <c r="AI13" s="252"/>
      <c r="AJ13" s="252"/>
      <c r="AK13" s="252"/>
    </row>
    <row r="14" spans="1:100" s="158" customFormat="1" ht="94.5" customHeight="1" x14ac:dyDescent="0.25">
      <c r="A14" s="440"/>
      <c r="B14" s="464"/>
      <c r="C14" s="464"/>
      <c r="D14" s="464"/>
      <c r="E14" s="465"/>
      <c r="F14" s="464"/>
      <c r="G14" s="460"/>
      <c r="H14" s="461"/>
      <c r="I14" s="462"/>
      <c r="J14" s="463"/>
      <c r="K14" s="462"/>
      <c r="L14" s="461"/>
      <c r="M14" s="462"/>
      <c r="N14" s="472"/>
      <c r="O14" s="246">
        <v>3</v>
      </c>
      <c r="P14" s="264" t="s">
        <v>388</v>
      </c>
      <c r="Q14" s="247" t="s">
        <v>133</v>
      </c>
      <c r="R14" s="256" t="s">
        <v>129</v>
      </c>
      <c r="S14" s="256" t="s">
        <v>124</v>
      </c>
      <c r="T14" s="257" t="str">
        <f>IF(AND(R14="Preventivo",S14="Automático"),"50%",IF(AND(R14="Preventivo",S14="Manual"),"40%",IF(AND(R14="Detectivo",S14="Automático"),"40%",IF(AND(R14="Detectivo",S14="Manual"),"30%",IF(AND(R14="Correctivo",S14="Automático"),"35%",IF(AND(R14="Correctivo",S14="Manual"),"25%",""))))))</f>
        <v>30%</v>
      </c>
      <c r="U14" s="256" t="s">
        <v>125</v>
      </c>
      <c r="V14" s="256" t="s">
        <v>126</v>
      </c>
      <c r="W14" s="256" t="s">
        <v>127</v>
      </c>
      <c r="X14" s="260">
        <f>IFERROR(IF(Q14="Probabilidad",(I14-(+I14*T14)),IF(Q14="Impacto",I14,"")),"")</f>
        <v>0</v>
      </c>
      <c r="Y14" s="261" t="str">
        <f>IFERROR(IF(X14="","",IF(X14&lt;=0.2,"Muy Baja",IF(X14&lt;=0.4,"Baja",IF(X14&lt;=0.6,"Media",IF(X14&lt;=0.8,"Alta","Muy Alta"))))),"")</f>
        <v>Muy Baja</v>
      </c>
      <c r="Z14" s="257">
        <f>+X14</f>
        <v>0</v>
      </c>
      <c r="AA14" s="235" t="str">
        <f>IFERROR(IF(AB14="","",IF(AB14&lt;=0.2,"Leve",IF(AB14&lt;=0.4,"Menor",IF(AB14&lt;=0.6,"Moderado",IF(AB14&lt;=0.8,"Mayor","Catastrófico"))))),"")</f>
        <v>Leve</v>
      </c>
      <c r="AB14" s="234">
        <f>IFERROR(IF(Q14="Impacto",(M14-(+M14*T14)),IF(Q14="Probabilidad",M14,"")),"")</f>
        <v>0</v>
      </c>
      <c r="AC14" s="236"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Bajo</v>
      </c>
      <c r="AD14" s="232" t="s">
        <v>128</v>
      </c>
      <c r="AE14" s="237" t="s">
        <v>389</v>
      </c>
      <c r="AF14" s="237" t="s">
        <v>385</v>
      </c>
      <c r="AG14" s="238">
        <v>46082</v>
      </c>
      <c r="AH14" s="238">
        <v>46387</v>
      </c>
      <c r="AI14" s="252"/>
      <c r="AJ14" s="252"/>
      <c r="AK14" s="252"/>
    </row>
    <row r="15" spans="1:100" ht="78" x14ac:dyDescent="0.3">
      <c r="A15" s="440"/>
      <c r="B15" s="464"/>
      <c r="C15" s="464"/>
      <c r="D15" s="464"/>
      <c r="E15" s="465"/>
      <c r="F15" s="464"/>
      <c r="G15" s="460"/>
      <c r="H15" s="461"/>
      <c r="I15" s="462"/>
      <c r="J15" s="463"/>
      <c r="K15" s="462"/>
      <c r="L15" s="461"/>
      <c r="M15" s="462"/>
      <c r="N15" s="472"/>
      <c r="O15" s="246">
        <v>4</v>
      </c>
      <c r="P15" s="264" t="s">
        <v>390</v>
      </c>
      <c r="Q15" s="247" t="s">
        <v>133</v>
      </c>
      <c r="R15" s="256" t="s">
        <v>123</v>
      </c>
      <c r="S15" s="256" t="s">
        <v>124</v>
      </c>
      <c r="T15" s="257" t="str">
        <f>IF(AND(R15="Preventivo",S15="Automático"),"50%",IF(AND(R15="Preventivo",S15="Manual"),"40%",IF(AND(R15="Detectivo",S15="Automático"),"40%",IF(AND(R15="Detectivo",S15="Manual"),"30%",IF(AND(R15="Correctivo",S15="Automático"),"35%",IF(AND(R15="Correctivo",S15="Manual"),"25%",""))))))</f>
        <v>40%</v>
      </c>
      <c r="U15" s="256" t="s">
        <v>213</v>
      </c>
      <c r="V15" s="256" t="s">
        <v>126</v>
      </c>
      <c r="W15" s="256" t="s">
        <v>219</v>
      </c>
      <c r="X15" s="260">
        <f>IFERROR(IF(Q15="Probabilidad",(I15-(+I15*T15)),IF(Q15="Impacto",I15,"")),"")</f>
        <v>0</v>
      </c>
      <c r="Y15" s="261" t="str">
        <f>IFERROR(IF(X15="","",IF(X15&lt;=0.2,"Muy Baja",IF(X15&lt;=0.4,"Baja",IF(X15&lt;=0.6,"Media",IF(X15&lt;=0.8,"Alta","Muy Alta"))))),"")</f>
        <v>Muy Baja</v>
      </c>
      <c r="Z15" s="257">
        <f>+X15</f>
        <v>0</v>
      </c>
      <c r="AA15" s="235" t="str">
        <f>IFERROR(IF(AB15="","",IF(AB15&lt;=0.2,"Leve",IF(AB15&lt;=0.4,"Menor",IF(AB15&lt;=0.6,"Moderado",IF(AB15&lt;=0.8,"Mayor","Catastrófico"))))),"")</f>
        <v>Leve</v>
      </c>
      <c r="AB15" s="234">
        <f>IFERROR(IF(Q15="Impacto",(M15-(+M15*T15)),IF(Q15="Probabilidad",M15,"")),"")</f>
        <v>0</v>
      </c>
      <c r="AC15" s="236"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Bajo</v>
      </c>
      <c r="AD15" s="232" t="s">
        <v>128</v>
      </c>
      <c r="AE15" s="237" t="s">
        <v>391</v>
      </c>
      <c r="AF15" s="237" t="s">
        <v>385</v>
      </c>
      <c r="AG15" s="238">
        <v>46082</v>
      </c>
      <c r="AH15" s="238">
        <v>46387</v>
      </c>
      <c r="AI15" s="253"/>
      <c r="AJ15" s="253"/>
      <c r="AK15" s="253"/>
    </row>
    <row r="16" spans="1:100" s="3" customFormat="1" ht="99.95" customHeight="1" x14ac:dyDescent="0.25">
      <c r="A16" s="439" t="s">
        <v>440</v>
      </c>
      <c r="B16" s="464" t="s">
        <v>245</v>
      </c>
      <c r="C16" s="464" t="s">
        <v>530</v>
      </c>
      <c r="D16" s="464" t="s">
        <v>531</v>
      </c>
      <c r="E16" s="465" t="str">
        <f>+IF(ISTEXT(D16)=TRUE,CONCATENATE(B16," por ",C16," debido a ",D16),"DILIGENCIE LAS CASILLAS ANTERIORES")</f>
        <v>Posibilidad de afectación Económico por daño en equipos debido a uso indebido de los equipos del area de operaciones</v>
      </c>
      <c r="F16" s="464" t="s">
        <v>121</v>
      </c>
      <c r="G16" s="460">
        <v>365</v>
      </c>
      <c r="H16" s="461" t="str">
        <f>IF(G16&lt;=0,"",IF(G16&lt;=2,"Muy Baja",IF(G16&lt;=24,"Baja",IF(G16&lt;=500,"Media",IF(G16&lt;=5000,"Alta","Muy Alta")))))</f>
        <v>Media</v>
      </c>
      <c r="I16" s="462">
        <f>IF(H16="","",IF(H16="Muy Baja",0.2,IF(H16="Baja",0.4,IF(H16="Media",0.6,IF(H16="Alta",0.8,IF(H16="Muy Alta",1,))))))</f>
        <v>0.6</v>
      </c>
      <c r="J16" s="463" t="s">
        <v>131</v>
      </c>
      <c r="K16" s="462" t="str">
        <f ca="1">IF(NOT(ISERROR(MATCH(J16,'Tabla Impacto'!$B$221:$B$223,0))),'Tabla Impacto'!$F$223&amp;"Por favor no seleccionar los criterios de impacto(Afectación Económica o presupuestal y Pérdida Reputacional)",J16)</f>
        <v xml:space="preserve">     Entre 100 y 500 SMLMV </v>
      </c>
      <c r="L16" s="461" t="str">
        <f ca="1">IF(OR(K16='Tabla Impacto'!$C$11,K16='Tabla Impacto'!$D$11),"Leve",IF(OR(K16='Tabla Impacto'!$C$12,K16='Tabla Impacto'!$D$12),"Menor",IF(OR(K16='Tabla Impacto'!$C$13,K16='Tabla Impacto'!$D$13),"Moderado",IF(OR(K16='Tabla Impacto'!$C$14,K16='Tabla Impacto'!$D$14),"Mayor",IF(OR(K16='Tabla Impacto'!$C$15,K16='Tabla Impacto'!$D$15),"Catastrófico","")))))</f>
        <v>Mayor</v>
      </c>
      <c r="M16" s="462">
        <f ca="1">IF(L16="","",IF(L16="Leve",0.2,IF(L16="Menor",0.4,IF(L16="Moderado",0.6,IF(L16="Mayor",0.8,IF(L16="Catastrófico",1,))))))</f>
        <v>0.8</v>
      </c>
      <c r="N16" s="472"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223">
        <v>1</v>
      </c>
      <c r="P16" s="230" t="s">
        <v>452</v>
      </c>
      <c r="Q16" s="231" t="str">
        <f>IF(OR(R16="Preventivo",R16="Detectivo"),"Probabilidad",IF(R16="Correctivo","Impacto",""))</f>
        <v>Probabilidad</v>
      </c>
      <c r="R16" s="232" t="s">
        <v>123</v>
      </c>
      <c r="S16" s="232" t="s">
        <v>124</v>
      </c>
      <c r="T16" s="233" t="str">
        <f>IF(AND(R16="Preventivo",S16="Automático"),"50%",IF(AND(R16="Preventivo",S16="Manual"),"40%",IF(AND(R16="Detectivo",S16="Automático"),"40%",IF(AND(R16="Detectivo",S16="Manual"),"30%",IF(AND(R16="Correctivo",S16="Automático"),"35%",IF(AND(R16="Correctivo",S16="Manual"),"25%",""))))))</f>
        <v>40%</v>
      </c>
      <c r="U16" s="232" t="s">
        <v>125</v>
      </c>
      <c r="V16" s="232" t="s">
        <v>126</v>
      </c>
      <c r="W16" s="232" t="s">
        <v>127</v>
      </c>
      <c r="X16" s="234">
        <f>IFERROR(IF(Q16="Probabilidad",(I16-(+I16*T16)),IF(Q16="Impacto",I16,"")),"")</f>
        <v>0.36</v>
      </c>
      <c r="Y16" s="235" t="str">
        <f>IFERROR(IF(X16="","",IF(X16&lt;=0.2,"Muy Baja",IF(X16&lt;=0.4,"Baja",IF(X16&lt;=0.6,"Media",IF(X16&lt;=0.8,"Alta","Muy Alta"))))),"")</f>
        <v>Baja</v>
      </c>
      <c r="Z16" s="233">
        <f>+X16</f>
        <v>0.36</v>
      </c>
      <c r="AA16" s="235" t="str">
        <f ca="1">IFERROR(IF(AB16="","",IF(AB16&lt;=0.2,"Leve",IF(AB16&lt;=0.4,"Menor",IF(AB16&lt;=0.6,"Moderado",IF(AB16&lt;=0.8,"Mayor","Catastrófico"))))),"")</f>
        <v>Mayor</v>
      </c>
      <c r="AB16" s="234">
        <f ca="1">IFERROR(IF(Q16="Impacto",(M16-(+M16*T16)),IF(Q16="Probabilidad",M16,"")),"")</f>
        <v>0.8</v>
      </c>
      <c r="AC16" s="236"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232" t="s">
        <v>128</v>
      </c>
      <c r="AE16" s="237" t="s">
        <v>453</v>
      </c>
      <c r="AF16" s="237" t="s">
        <v>385</v>
      </c>
      <c r="AG16" s="238">
        <v>46023</v>
      </c>
      <c r="AH16" s="238">
        <v>46387</v>
      </c>
      <c r="AI16" s="146"/>
      <c r="AJ16" s="106"/>
      <c r="AK16" s="14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row>
    <row r="17" spans="1:46" s="158" customFormat="1" ht="94.5" customHeight="1" x14ac:dyDescent="0.25">
      <c r="A17" s="439"/>
      <c r="B17" s="464"/>
      <c r="C17" s="464"/>
      <c r="D17" s="464"/>
      <c r="E17" s="465"/>
      <c r="F17" s="464"/>
      <c r="G17" s="460"/>
      <c r="H17" s="461"/>
      <c r="I17" s="462"/>
      <c r="J17" s="463"/>
      <c r="K17" s="462"/>
      <c r="L17" s="461"/>
      <c r="M17" s="462"/>
      <c r="N17" s="472"/>
      <c r="O17" s="246"/>
      <c r="P17" s="264"/>
      <c r="Q17" s="247"/>
      <c r="R17" s="256"/>
      <c r="S17" s="256"/>
      <c r="T17" s="257"/>
      <c r="U17" s="256"/>
      <c r="V17" s="256"/>
      <c r="W17" s="256"/>
      <c r="X17" s="260"/>
      <c r="Y17" s="261"/>
      <c r="Z17" s="257"/>
      <c r="AA17" s="261"/>
      <c r="AB17" s="260"/>
      <c r="AC17" s="258"/>
      <c r="AD17" s="232"/>
      <c r="AE17" s="237"/>
      <c r="AF17" s="237"/>
      <c r="AG17" s="238"/>
      <c r="AH17" s="238"/>
      <c r="AI17" s="252"/>
      <c r="AJ17" s="252"/>
      <c r="AK17" s="252"/>
    </row>
    <row r="18" spans="1:46" s="158" customFormat="1" ht="94.5" customHeight="1" x14ac:dyDescent="0.25">
      <c r="A18" s="439"/>
      <c r="B18" s="464"/>
      <c r="C18" s="464"/>
      <c r="D18" s="464"/>
      <c r="E18" s="465"/>
      <c r="F18" s="464"/>
      <c r="G18" s="460"/>
      <c r="H18" s="461"/>
      <c r="I18" s="462"/>
      <c r="J18" s="463"/>
      <c r="K18" s="462"/>
      <c r="L18" s="461"/>
      <c r="M18" s="462"/>
      <c r="N18" s="472"/>
      <c r="O18" s="246"/>
      <c r="P18" s="264"/>
      <c r="Q18" s="247"/>
      <c r="R18" s="256"/>
      <c r="S18" s="256"/>
      <c r="T18" s="257"/>
      <c r="U18" s="256"/>
      <c r="V18" s="256"/>
      <c r="W18" s="256"/>
      <c r="X18" s="260"/>
      <c r="Y18" s="261"/>
      <c r="Z18" s="257"/>
      <c r="AA18" s="261"/>
      <c r="AB18" s="260"/>
      <c r="AC18" s="258"/>
      <c r="AD18" s="232"/>
      <c r="AE18" s="237"/>
      <c r="AF18" s="237"/>
      <c r="AG18" s="238"/>
      <c r="AH18" s="238"/>
      <c r="AI18" s="252"/>
      <c r="AJ18" s="252"/>
      <c r="AK18" s="252"/>
    </row>
    <row r="19" spans="1:46"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46"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46"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46"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46"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46"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46"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46"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46"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46"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46"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46"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46"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3">
      <c r="A50" s="26"/>
      <c r="B50" s="26"/>
      <c r="C50" s="26"/>
      <c r="D50" s="26"/>
      <c r="E50" s="7"/>
      <c r="F50" s="25"/>
      <c r="G50" s="7"/>
      <c r="H50" s="7"/>
      <c r="I50" s="7"/>
      <c r="J50" s="7"/>
      <c r="K50" s="7"/>
      <c r="L50" s="7"/>
      <c r="M50" s="7"/>
      <c r="N50" s="7"/>
      <c r="O50" s="25"/>
      <c r="P50" s="14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row r="51" spans="1:46" x14ac:dyDescent="0.3">
      <c r="A51" s="26"/>
      <c r="B51" s="26"/>
      <c r="C51" s="26"/>
      <c r="D51" s="26"/>
      <c r="E51" s="7"/>
      <c r="F51" s="25"/>
      <c r="G51" s="7"/>
      <c r="H51" s="7"/>
      <c r="I51" s="7"/>
      <c r="J51" s="7"/>
      <c r="K51" s="7"/>
      <c r="L51" s="7"/>
      <c r="M51" s="7"/>
      <c r="N51" s="7"/>
      <c r="O51" s="25"/>
      <c r="P51" s="14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row>
  </sheetData>
  <dataConsolidate/>
  <mergeCells count="78">
    <mergeCell ref="N12:N15"/>
    <mergeCell ref="H12:H15"/>
    <mergeCell ref="I12:I15"/>
    <mergeCell ref="J12:J15"/>
    <mergeCell ref="K12:K15"/>
    <mergeCell ref="L12:L15"/>
    <mergeCell ref="M12:M15"/>
    <mergeCell ref="AI10:AI11"/>
    <mergeCell ref="AJ10:AJ11"/>
    <mergeCell ref="AK10:AK11"/>
    <mergeCell ref="A12:A15"/>
    <mergeCell ref="B12:B15"/>
    <mergeCell ref="C12:C15"/>
    <mergeCell ref="D12:D15"/>
    <mergeCell ref="E12:E15"/>
    <mergeCell ref="F12:F15"/>
    <mergeCell ref="G12:G15"/>
    <mergeCell ref="AC10:AC11"/>
    <mergeCell ref="AD10:AD11"/>
    <mergeCell ref="AE10:AE11"/>
    <mergeCell ref="AF10:AF11"/>
    <mergeCell ref="AG10:AG11"/>
    <mergeCell ref="AH10:AH11"/>
    <mergeCell ref="AB10:AB11"/>
    <mergeCell ref="L10:L11"/>
    <mergeCell ref="M10:M11"/>
    <mergeCell ref="N10:N11"/>
    <mergeCell ref="O10:O11"/>
    <mergeCell ref="P10:P11"/>
    <mergeCell ref="Q10:Q11"/>
    <mergeCell ref="R10:W10"/>
    <mergeCell ref="X10:X11"/>
    <mergeCell ref="Y10:Y11"/>
    <mergeCell ref="Z10:Z11"/>
    <mergeCell ref="AA10:AA11"/>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8:B8"/>
    <mergeCell ref="C8:N8"/>
    <mergeCell ref="A1:D4"/>
    <mergeCell ref="E1:AI4"/>
    <mergeCell ref="AJ1:AK1"/>
    <mergeCell ref="AJ2:AK2"/>
    <mergeCell ref="AJ3:AK3"/>
    <mergeCell ref="AJ4:AK4"/>
    <mergeCell ref="A6:B6"/>
    <mergeCell ref="C6:N6"/>
    <mergeCell ref="O6:Q6"/>
    <mergeCell ref="A7:B7"/>
    <mergeCell ref="C7:N7"/>
    <mergeCell ref="A16:A18"/>
    <mergeCell ref="B16:B18"/>
    <mergeCell ref="C16:C18"/>
    <mergeCell ref="D16:D18"/>
    <mergeCell ref="E16:E18"/>
    <mergeCell ref="K16:K18"/>
    <mergeCell ref="L16:L18"/>
    <mergeCell ref="M16:M18"/>
    <mergeCell ref="N16:N18"/>
    <mergeCell ref="F16:F18"/>
    <mergeCell ref="G16:G18"/>
    <mergeCell ref="H16:H18"/>
    <mergeCell ref="I16:I18"/>
    <mergeCell ref="J16:J18"/>
  </mergeCells>
  <conditionalFormatting sqref="H12">
    <cfRule type="cellIs" dxfId="165" priority="61" operator="equal">
      <formula>"Baja"</formula>
    </cfRule>
    <cfRule type="cellIs" dxfId="164" priority="60" operator="equal">
      <formula>"Media"</formula>
    </cfRule>
    <cfRule type="cellIs" dxfId="163" priority="59" operator="equal">
      <formula>"Alta"</formula>
    </cfRule>
    <cfRule type="cellIs" dxfId="162" priority="58" operator="equal">
      <formula>"Muy Alta"</formula>
    </cfRule>
    <cfRule type="cellIs" dxfId="161" priority="62" operator="equal">
      <formula>"Muy Baja"</formula>
    </cfRule>
  </conditionalFormatting>
  <conditionalFormatting sqref="H16">
    <cfRule type="cellIs" dxfId="160" priority="23" operator="equal">
      <formula>"Baja"</formula>
    </cfRule>
    <cfRule type="cellIs" dxfId="159" priority="24" operator="equal">
      <formula>"Muy Baja"</formula>
    </cfRule>
    <cfRule type="cellIs" dxfId="158" priority="22" operator="equal">
      <formula>"Media"</formula>
    </cfRule>
    <cfRule type="cellIs" dxfId="157" priority="20" operator="equal">
      <formula>"Muy Alta"</formula>
    </cfRule>
    <cfRule type="cellIs" dxfId="156" priority="21" operator="equal">
      <formula>"Alta"</formula>
    </cfRule>
  </conditionalFormatting>
  <conditionalFormatting sqref="K12">
    <cfRule type="containsText" dxfId="155" priority="48" operator="containsText" text="❌">
      <formula>NOT(ISERROR(SEARCH("❌",K12)))</formula>
    </cfRule>
  </conditionalFormatting>
  <conditionalFormatting sqref="K16">
    <cfRule type="containsText" dxfId="154" priority="10" operator="containsText" text="❌">
      <formula>NOT(ISERROR(SEARCH("❌",K16)))</formula>
    </cfRule>
  </conditionalFormatting>
  <conditionalFormatting sqref="L12">
    <cfRule type="cellIs" dxfId="153" priority="57" operator="equal">
      <formula>"Leve"</formula>
    </cfRule>
    <cfRule type="cellIs" dxfId="152" priority="56" operator="equal">
      <formula>"Menor"</formula>
    </cfRule>
    <cfRule type="cellIs" dxfId="151" priority="55" operator="equal">
      <formula>"Moderado"</formula>
    </cfRule>
    <cfRule type="cellIs" dxfId="150" priority="54" operator="equal">
      <formula>"Mayor"</formula>
    </cfRule>
    <cfRule type="cellIs" dxfId="149" priority="53" operator="equal">
      <formula>"Catastrófico"</formula>
    </cfRule>
  </conditionalFormatting>
  <conditionalFormatting sqref="L16">
    <cfRule type="cellIs" dxfId="148" priority="18" operator="equal">
      <formula>"Menor"</formula>
    </cfRule>
    <cfRule type="cellIs" dxfId="147" priority="15" operator="equal">
      <formula>"Catastrófico"</formula>
    </cfRule>
    <cfRule type="cellIs" dxfId="146" priority="16" operator="equal">
      <formula>"Mayor"</formula>
    </cfRule>
    <cfRule type="cellIs" dxfId="145" priority="17" operator="equal">
      <formula>"Moderado"</formula>
    </cfRule>
    <cfRule type="cellIs" dxfId="144" priority="19" operator="equal">
      <formula>"Leve"</formula>
    </cfRule>
  </conditionalFormatting>
  <conditionalFormatting sqref="N12">
    <cfRule type="cellIs" dxfId="143" priority="49" operator="equal">
      <formula>"Extremo"</formula>
    </cfRule>
    <cfRule type="cellIs" dxfId="142" priority="50" operator="equal">
      <formula>"Alto"</formula>
    </cfRule>
    <cfRule type="cellIs" dxfId="141" priority="51" operator="equal">
      <formula>"Moderado"</formula>
    </cfRule>
    <cfRule type="cellIs" dxfId="140" priority="52" operator="equal">
      <formula>"Bajo"</formula>
    </cfRule>
  </conditionalFormatting>
  <conditionalFormatting sqref="N16">
    <cfRule type="cellIs" dxfId="139" priority="11" operator="equal">
      <formula>"Extremo"</formula>
    </cfRule>
    <cfRule type="cellIs" dxfId="138" priority="14" operator="equal">
      <formula>"Bajo"</formula>
    </cfRule>
    <cfRule type="cellIs" dxfId="137" priority="13" operator="equal">
      <formula>"Moderado"</formula>
    </cfRule>
    <cfRule type="cellIs" dxfId="136" priority="12" operator="equal">
      <formula>"Alto"</formula>
    </cfRule>
  </conditionalFormatting>
  <conditionalFormatting sqref="Y12:Y18">
    <cfRule type="cellIs" dxfId="135" priority="43" operator="equal">
      <formula>"Muy Alta"</formula>
    </cfRule>
    <cfRule type="cellIs" dxfId="134" priority="44" operator="equal">
      <formula>"Alta"</formula>
    </cfRule>
    <cfRule type="cellIs" dxfId="133" priority="45" operator="equal">
      <formula>"Media"</formula>
    </cfRule>
    <cfRule type="cellIs" dxfId="132" priority="46" operator="equal">
      <formula>"Baja"</formula>
    </cfRule>
    <cfRule type="cellIs" dxfId="131" priority="47" operator="equal">
      <formula>"Muy Baja"</formula>
    </cfRule>
  </conditionalFormatting>
  <conditionalFormatting sqref="AA12:AA18">
    <cfRule type="cellIs" dxfId="130" priority="9" operator="equal">
      <formula>"Leve"</formula>
    </cfRule>
    <cfRule type="cellIs" dxfId="129" priority="8" operator="equal">
      <formula>"Menor"</formula>
    </cfRule>
    <cfRule type="cellIs" dxfId="128" priority="7" operator="equal">
      <formula>"Moderado"</formula>
    </cfRule>
    <cfRule type="cellIs" dxfId="127" priority="6" operator="equal">
      <formula>"Mayor"</formula>
    </cfRule>
    <cfRule type="cellIs" dxfId="126" priority="5" operator="equal">
      <formula>"Catastrófico"</formula>
    </cfRule>
  </conditionalFormatting>
  <conditionalFormatting sqref="AC12:AC18">
    <cfRule type="cellIs" dxfId="125" priority="1" operator="equal">
      <formula>"Extremo"</formula>
    </cfRule>
    <cfRule type="cellIs" dxfId="124" priority="4" operator="equal">
      <formula>"Bajo"</formula>
    </cfRule>
    <cfRule type="cellIs" dxfId="123" priority="3" operator="equal">
      <formula>"Moderado"</formula>
    </cfRule>
    <cfRule type="cellIs" dxfId="122" priority="2" operator="equal">
      <formula>"Alto"</formula>
    </cfRule>
  </conditionalFormatting>
  <pageMargins left="0.7" right="0.7" top="0.75" bottom="0.75" header="0.3" footer="0.3"/>
  <pageSetup orientation="portrait" r:id="rId1"/>
  <ignoredErrors>
    <ignoredError sqref="E16 E12"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C82D7393-C699-7047-A970-FA19EAC242F5}">
          <x14:formula1>
            <xm:f>'Opciones Tratamiento'!$B$2:$B$5</xm:f>
          </x14:formula1>
          <xm:sqref>AD12:AD18</xm:sqref>
        </x14:dataValidation>
        <x14:dataValidation type="list" allowBlank="1" showInputMessage="1" showErrorMessage="1" xr:uid="{3D05101F-2A3A-DC4D-A0D1-6C6AB11CBB10}">
          <x14:formula1>
            <xm:f>'Opciones Tratamiento'!$B$9:$B$10</xm:f>
          </x14:formula1>
          <xm:sqref>AK12 AK16</xm:sqref>
        </x14:dataValidation>
        <x14:dataValidation type="custom" allowBlank="1" showInputMessage="1" showErrorMessage="1" error="Recuerde que las acciones se generan bajo la medida de mitigar el riesgo" xr:uid="{58F586A8-01FD-3843-ABAF-A6D235371201}">
          <x14:formula1>
            <xm:f>IF(OR(AD12='Opciones Tratamiento'!$B$2,AD12='Opciones Tratamiento'!$B$3,AD12='Opciones Tratamiento'!$B$4),ISBLANK(AD12),ISTEXT(AD12))</xm:f>
          </x14:formula1>
          <xm:sqref>AJ12 AJ16</xm:sqref>
        </x14:dataValidation>
        <x14:dataValidation type="custom" allowBlank="1" showInputMessage="1" showErrorMessage="1" error="Recuerde que las acciones se generan bajo la medida de mitigar el riesgo" xr:uid="{6FDB0B14-F0A1-534E-A22E-96253D0B083B}">
          <x14:formula1>
            <xm:f>IF(OR(AD12='Opciones Tratamiento'!$B$2,AD12='Opciones Tratamiento'!$B$3,AD12='Opciones Tratamiento'!$B$4),ISBLANK(AD12),ISTEXT(AD12))</xm:f>
          </x14:formula1>
          <xm:sqref>AI12 AI16</xm:sqref>
        </x14:dataValidation>
        <x14:dataValidation type="list" allowBlank="1" showInputMessage="1" showErrorMessage="1" xr:uid="{AC66145A-71A7-3743-A2DE-937C3DE906B8}">
          <x14:formula1>
            <xm:f>'Tabla Impacto'!$F$210:$F$221</xm:f>
          </x14:formula1>
          <xm:sqref>J12 J16</xm:sqref>
        </x14:dataValidation>
        <x14:dataValidation type="list" allowBlank="1" showInputMessage="1" showErrorMessage="1" xr:uid="{BB5F0ED4-9FE2-FD40-B38B-31F006685BBF}">
          <x14:formula1>
            <xm:f>'Opciones Tratamiento'!$E$2:$E$4</xm:f>
          </x14:formula1>
          <xm:sqref>B12 B16</xm:sqref>
        </x14:dataValidation>
        <x14:dataValidation type="list" allowBlank="1" showInputMessage="1" showErrorMessage="1" xr:uid="{DD61A674-74D6-C24D-976E-69ABFF9AFDC8}">
          <x14:formula1>
            <xm:f>'Opciones Tratamiento'!$B$13:$B$19</xm:f>
          </x14:formula1>
          <xm:sqref>F12 F16</xm:sqref>
        </x14:dataValidation>
        <x14:dataValidation type="list" allowBlank="1" showInputMessage="1" showErrorMessage="1" xr:uid="{91F934EA-888A-6A4A-ADE2-A3BAB5223448}">
          <x14:formula1>
            <xm:f>'Tabla Valoración controles'!$D$13:$D$14</xm:f>
          </x14:formula1>
          <xm:sqref>W12:W18</xm:sqref>
        </x14:dataValidation>
        <x14:dataValidation type="list" allowBlank="1" showInputMessage="1" showErrorMessage="1" xr:uid="{92CA0C75-5151-6A4D-89D2-4BCBD35ED197}">
          <x14:formula1>
            <xm:f>'Tabla Valoración controles'!$D$11:$D$12</xm:f>
          </x14:formula1>
          <xm:sqref>V12:V18</xm:sqref>
        </x14:dataValidation>
        <x14:dataValidation type="list" allowBlank="1" showInputMessage="1" showErrorMessage="1" xr:uid="{19C4D042-DEE1-A143-AD30-B53C7A1A72F1}">
          <x14:formula1>
            <xm:f>'Tabla Valoración controles'!$D$9:$D$10</xm:f>
          </x14:formula1>
          <xm:sqref>U12:U18</xm:sqref>
        </x14:dataValidation>
        <x14:dataValidation type="list" allowBlank="1" showInputMessage="1" showErrorMessage="1" xr:uid="{8EAB58CB-756C-D04A-BF33-098D73B2E08F}">
          <x14:formula1>
            <xm:f>'Tabla Valoración controles'!$D$7:$D$8</xm:f>
          </x14:formula1>
          <xm:sqref>S12:S18</xm:sqref>
        </x14:dataValidation>
        <x14:dataValidation type="list" allowBlank="1" showInputMessage="1" showErrorMessage="1" xr:uid="{7BA4AE0A-84AE-FC46-8BE3-2A2DE97CA62A}">
          <x14:formula1>
            <xm:f>'Tabla Valoración controles'!$D$4:$D$6</xm:f>
          </x14:formula1>
          <xm:sqref>R12:R18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853B-1D3F-2B46-B508-64FE80225015}">
  <sheetPr>
    <tabColor rgb="FF002060"/>
  </sheetPr>
  <dimension ref="A1:CV50"/>
  <sheetViews>
    <sheetView topLeftCell="Z10" zoomScale="110" zoomScaleNormal="110" workbookViewId="0">
      <selection activeCell="AG12" sqref="AG12"/>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532</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533</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96" t="s">
        <v>534</v>
      </c>
      <c r="D8" s="496"/>
      <c r="E8" s="496"/>
      <c r="F8" s="496"/>
      <c r="G8" s="496"/>
      <c r="H8" s="496"/>
      <c r="I8" s="496"/>
      <c r="J8" s="496"/>
      <c r="K8" s="496"/>
      <c r="L8" s="496"/>
      <c r="M8" s="496"/>
      <c r="N8" s="49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246</v>
      </c>
      <c r="C12" s="464" t="s">
        <v>407</v>
      </c>
      <c r="D12" s="464" t="s">
        <v>408</v>
      </c>
      <c r="E12" s="465" t="str">
        <f>+IF(ISTEXT(D12)=TRUE,CONCATENATE(B12," por ",C12," debido a ",D12),"DILIGENCIE LAS CASILLAS ANTERIORES")</f>
        <v>Posibilidad de afectación Reputacional por prestación de servicios ineficiente e insatisfactoria debido a Información inexacta o perdida de información por la no alimentación en el software y realizacion de los mantenimientos requeridos</v>
      </c>
      <c r="F12" s="464" t="s">
        <v>121</v>
      </c>
      <c r="G12" s="460">
        <v>365</v>
      </c>
      <c r="H12" s="461" t="str">
        <f>IF(G12&lt;=0,"",IF(G12&lt;=2,"Muy Baja",IF(G12&lt;=24,"Baja",IF(G12&lt;=500,"Media",IF(G12&lt;=5000,"Alta","Muy Alta")))))</f>
        <v>Media</v>
      </c>
      <c r="I12" s="462">
        <f>IF(H12="","",IF(H12="Muy Baja",0.2,IF(H12="Baja",0.4,IF(H12="Media",0.6,IF(H12="Alta",0.8,IF(H12="Muy Alta",1,))))))</f>
        <v>0.6</v>
      </c>
      <c r="J12" s="463" t="s">
        <v>130</v>
      </c>
      <c r="K12" s="462" t="str">
        <f ca="1">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61" t="str">
        <f ca="1">IF(OR(K12='Tabla Impacto'!$C$11,K12='Tabla Impacto'!$D$11),"Leve",IF(OR(K12='Tabla Impacto'!$C$12,K12='Tabla Impacto'!$D$12),"Menor",IF(OR(K12='Tabla Impacto'!$C$13,K12='Tabla Impacto'!$D$13),"Moderado",IF(OR(K12='Tabla Impacto'!$C$14,K12='Tabla Impacto'!$D$14),"Mayor",IF(OR(K12='Tabla Impacto'!$C$15,K12='Tabla Impacto'!$D$15),"Catastrófico","")))))</f>
        <v>Moderado</v>
      </c>
      <c r="M12" s="462">
        <f ca="1">IF(L12="","",IF(L12="Leve",0.2,IF(L12="Menor",0.4,IF(L12="Moderado",0.6,IF(L12="Mayor",0.8,IF(L12="Catastrófico",1,))))))</f>
        <v>0.6</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223">
        <v>1</v>
      </c>
      <c r="P12" s="230" t="s">
        <v>409</v>
      </c>
      <c r="Q12" s="231" t="str">
        <f>IF(OR(R12="Preventivo",R12="Detectivo"),"Probabilidad",IF(R12="Correctivo","Impacto",""))</f>
        <v>Probabilidad</v>
      </c>
      <c r="R12" s="232" t="s">
        <v>123</v>
      </c>
      <c r="S12" s="232" t="s">
        <v>124</v>
      </c>
      <c r="T12" s="233" t="str">
        <f>IF(AND(R12="Preventivo",S12="Automático"),"50%",IF(AND(R12="Preventivo",S12="Manual"),"40%",IF(AND(R12="Detectivo",S12="Automático"),"40%",IF(AND(R12="Detectivo",S12="Manual"),"30%",IF(AND(R12="Correctivo",S12="Automático"),"35%",IF(AND(R12="Correctivo",S12="Manual"),"25%",""))))))</f>
        <v>40%</v>
      </c>
      <c r="U12" s="232" t="s">
        <v>125</v>
      </c>
      <c r="V12" s="232" t="s">
        <v>126</v>
      </c>
      <c r="W12" s="232" t="s">
        <v>127</v>
      </c>
      <c r="X12" s="234">
        <f>IFERROR(IF(Q12="Probabilidad",(I12-(+I12*T12)),IF(Q12="Impacto",I12,"")),"")</f>
        <v>0.36</v>
      </c>
      <c r="Y12" s="235" t="str">
        <f>IFERROR(IF(X12="","",IF(X12&lt;=0.2,"Muy Baja",IF(X12&lt;=0.4,"Baja",IF(X12&lt;=0.6,"Media",IF(X12&lt;=0.8,"Alta","Muy Alta"))))),"")</f>
        <v>Baja</v>
      </c>
      <c r="Z12" s="233">
        <f>+X12</f>
        <v>0.36</v>
      </c>
      <c r="AA12" s="235" t="str">
        <f ca="1">IFERROR(IF(AB12="","",IF(AB12&lt;=0.2,"Leve",IF(AB12&lt;=0.4,"Menor",IF(AB12&lt;=0.6,"Moderado",IF(AB12&lt;=0.8,"Mayor","Catastrófico"))))),"")</f>
        <v>Moderado</v>
      </c>
      <c r="AB12" s="234">
        <f ca="1">IFERROR(IF(Q12="Impacto",(M12-(+M12*T12)),IF(Q12="Probabilidad",M12,"")),"")</f>
        <v>0.6</v>
      </c>
      <c r="AC12" s="236"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232" t="s">
        <v>128</v>
      </c>
      <c r="AE12" s="237" t="s">
        <v>412</v>
      </c>
      <c r="AF12" s="237" t="s">
        <v>535</v>
      </c>
      <c r="AG12" s="238">
        <v>46327</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158" customFormat="1" ht="94.5" customHeight="1" x14ac:dyDescent="0.25">
      <c r="A13" s="440"/>
      <c r="B13" s="464"/>
      <c r="C13" s="464"/>
      <c r="D13" s="464"/>
      <c r="E13" s="465"/>
      <c r="F13" s="464"/>
      <c r="G13" s="460"/>
      <c r="H13" s="461"/>
      <c r="I13" s="462"/>
      <c r="J13" s="463"/>
      <c r="K13" s="462"/>
      <c r="L13" s="461"/>
      <c r="M13" s="462"/>
      <c r="N13" s="472"/>
      <c r="O13" s="246">
        <v>2</v>
      </c>
      <c r="P13" s="264" t="s">
        <v>410</v>
      </c>
      <c r="Q13" s="247" t="str">
        <f>IF(OR(R13="Preventivo",R13="Detectivo"),"Probabilidad",IF(R13="Correctivo","Impacto",""))</f>
        <v>Probabilidad</v>
      </c>
      <c r="R13" s="256" t="s">
        <v>123</v>
      </c>
      <c r="S13" s="256" t="s">
        <v>124</v>
      </c>
      <c r="T13" s="257" t="str">
        <f>IF(AND(R13="Preventivo",S13="Automático"),"50%",IF(AND(R13="Preventivo",S13="Manual"),"40%",IF(AND(R13="Detectivo",S13="Automático"),"40%",IF(AND(R13="Detectivo",S13="Manual"),"30%",IF(AND(R13="Correctivo",S13="Automático"),"35%",IF(AND(R13="Correctivo",S13="Manual"),"25%",""))))))</f>
        <v>40%</v>
      </c>
      <c r="U13" s="256" t="s">
        <v>125</v>
      </c>
      <c r="V13" s="256" t="s">
        <v>126</v>
      </c>
      <c r="W13" s="256" t="s">
        <v>127</v>
      </c>
      <c r="X13" s="260">
        <f>IFERROR(IF(Q13="Probabilidad",(I13-(+I13*T13)),IF(Q13="Impacto",I13,"")),"")</f>
        <v>0</v>
      </c>
      <c r="Y13" s="261" t="str">
        <f>IFERROR(IF(X13="","",IF(X13&lt;=0.2,"Muy Baja",IF(X13&lt;=0.4,"Baja",IF(X13&lt;=0.6,"Media",IF(X13&lt;=0.8,"Alta","Muy Alta"))))),"")</f>
        <v>Muy Baja</v>
      </c>
      <c r="Z13" s="257">
        <f>+X13</f>
        <v>0</v>
      </c>
      <c r="AA13" s="235" t="str">
        <f>IFERROR(IF(AB13="","",IF(AB13&lt;=0.2,"Leve",IF(AB13&lt;=0.4,"Menor",IF(AB13&lt;=0.6,"Moderado",IF(AB13&lt;=0.8,"Mayor","Catastrófico"))))),"")</f>
        <v>Leve</v>
      </c>
      <c r="AB13" s="234">
        <f>IFERROR(IF(Q13="Impacto",(M13-(+M13*T13)),IF(Q13="Probabilidad",M13,"")),"")</f>
        <v>0</v>
      </c>
      <c r="AC13" s="236"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232" t="s">
        <v>128</v>
      </c>
      <c r="AE13" s="237" t="s">
        <v>413</v>
      </c>
      <c r="AF13" s="237" t="s">
        <v>536</v>
      </c>
      <c r="AG13" s="238">
        <v>46235</v>
      </c>
      <c r="AH13" s="238">
        <v>46387</v>
      </c>
      <c r="AI13" s="252"/>
      <c r="AJ13" s="252"/>
      <c r="AK13" s="252"/>
    </row>
    <row r="14" spans="1:100" s="158" customFormat="1" ht="94.5" customHeight="1" x14ac:dyDescent="0.25">
      <c r="A14" s="440"/>
      <c r="B14" s="464"/>
      <c r="C14" s="464"/>
      <c r="D14" s="464"/>
      <c r="E14" s="465"/>
      <c r="F14" s="464"/>
      <c r="G14" s="460"/>
      <c r="H14" s="461"/>
      <c r="I14" s="462"/>
      <c r="J14" s="463"/>
      <c r="K14" s="462"/>
      <c r="L14" s="461"/>
      <c r="M14" s="462"/>
      <c r="N14" s="472"/>
      <c r="O14" s="246">
        <v>3</v>
      </c>
      <c r="P14" s="264" t="s">
        <v>411</v>
      </c>
      <c r="Q14" s="247" t="s">
        <v>133</v>
      </c>
      <c r="R14" s="256" t="s">
        <v>129</v>
      </c>
      <c r="S14" s="256" t="s">
        <v>124</v>
      </c>
      <c r="T14" s="257" t="str">
        <f>IF(AND(R14="Preventivo",S14="Automático"),"50%",IF(AND(R14="Preventivo",S14="Manual"),"40%",IF(AND(R14="Detectivo",S14="Automático"),"40%",IF(AND(R14="Detectivo",S14="Manual"),"30%",IF(AND(R14="Correctivo",S14="Automático"),"35%",IF(AND(R14="Correctivo",S14="Manual"),"25%",""))))))</f>
        <v>30%</v>
      </c>
      <c r="U14" s="256" t="s">
        <v>125</v>
      </c>
      <c r="V14" s="256" t="s">
        <v>126</v>
      </c>
      <c r="W14" s="256" t="s">
        <v>127</v>
      </c>
      <c r="X14" s="260">
        <f>IFERROR(IF(Q14="Probabilidad",(I14-(+I14*T14)),IF(Q14="Impacto",I14,"")),"")</f>
        <v>0</v>
      </c>
      <c r="Y14" s="261" t="str">
        <f>IFERROR(IF(X14="","",IF(X14&lt;=0.2,"Muy Baja",IF(X14&lt;=0.4,"Baja",IF(X14&lt;=0.6,"Media",IF(X14&lt;=0.8,"Alta","Muy Alta"))))),"")</f>
        <v>Muy Baja</v>
      </c>
      <c r="Z14" s="257">
        <f>+X14</f>
        <v>0</v>
      </c>
      <c r="AA14" s="235" t="str">
        <f>IFERROR(IF(AB14="","",IF(AB14&lt;=0.2,"Leve",IF(AB14&lt;=0.4,"Menor",IF(AB14&lt;=0.6,"Moderado",IF(AB14&lt;=0.8,"Mayor","Catastrófico"))))),"")</f>
        <v>Leve</v>
      </c>
      <c r="AB14" s="234">
        <f>IFERROR(IF(Q14="Impacto",(M14-(+M14*T14)),IF(Q14="Probabilidad",M14,"")),"")</f>
        <v>0</v>
      </c>
      <c r="AC14" s="236"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Bajo</v>
      </c>
      <c r="AD14" s="232" t="s">
        <v>128</v>
      </c>
      <c r="AE14" s="237" t="s">
        <v>414</v>
      </c>
      <c r="AF14" s="237" t="s">
        <v>535</v>
      </c>
      <c r="AG14" s="238">
        <v>46082</v>
      </c>
      <c r="AH14" s="238">
        <v>46387</v>
      </c>
      <c r="AI14" s="252"/>
      <c r="AJ14" s="252"/>
      <c r="AK14" s="252"/>
    </row>
    <row r="15" spans="1:100" s="3" customFormat="1" ht="99.95" customHeight="1" x14ac:dyDescent="0.25">
      <c r="A15" s="439" t="s">
        <v>440</v>
      </c>
      <c r="B15" s="464" t="s">
        <v>245</v>
      </c>
      <c r="C15" s="464" t="s">
        <v>454</v>
      </c>
      <c r="D15" s="464" t="s">
        <v>455</v>
      </c>
      <c r="E15" s="465" t="str">
        <f>+IF(ISTEXT(D15)=TRUE,CONCATENATE(B15," por ",C15," debido a ",D15),"DILIGENCIE LAS CASILLAS ANTERIORES")</f>
        <v xml:space="preserve">Posibilidad de afectación Económico por pago de multas o sanciones debido a fallas en la expedición de licencias de funcionamiento </v>
      </c>
      <c r="F15" s="464" t="s">
        <v>121</v>
      </c>
      <c r="G15" s="460">
        <v>200</v>
      </c>
      <c r="H15" s="461" t="str">
        <f>IF(G15&lt;=0,"",IF(G15&lt;=2,"Muy Baja",IF(G15&lt;=24,"Baja",IF(G15&lt;=500,"Media",IF(G15&lt;=5000,"Alta","Muy Alta")))))</f>
        <v>Media</v>
      </c>
      <c r="I15" s="462">
        <f>IF(H15="","",IF(H15="Muy Baja",0.2,IF(H15="Baja",0.4,IF(H15="Media",0.6,IF(H15="Alta",0.8,IF(H15="Muy Alta",1,))))))</f>
        <v>0.6</v>
      </c>
      <c r="J15" s="463" t="s">
        <v>188</v>
      </c>
      <c r="K15" s="462" t="str">
        <f ca="1">IF(NOT(ISERROR(MATCH(J15,'Tabla Impacto'!$B$221:$B$223,0))),'Tabla Impacto'!$F$223&amp;"Por favor no seleccionar los criterios de impacto(Afectación Económica o presupuestal y Pérdida Reputacional)",J15)</f>
        <v xml:space="preserve">     Entre 50 y 100 SMLMV </v>
      </c>
      <c r="L15" s="461" t="str">
        <f ca="1">IF(OR(K15='Tabla Impacto'!$C$11,K15='Tabla Impacto'!$D$11),"Leve",IF(OR(K15='Tabla Impacto'!$C$12,K15='Tabla Impacto'!$D$12),"Menor",IF(OR(K15='Tabla Impacto'!$C$13,K15='Tabla Impacto'!$D$13),"Moderado",IF(OR(K15='Tabla Impacto'!$C$14,K15='Tabla Impacto'!$D$14),"Mayor",IF(OR(K15='Tabla Impacto'!$C$15,K15='Tabla Impacto'!$D$15),"Catastrófico","")))))</f>
        <v>Moderado</v>
      </c>
      <c r="M15" s="462">
        <f ca="1">IF(L15="","",IF(L15="Leve",0.2,IF(L15="Menor",0.4,IF(L15="Moderado",0.6,IF(L15="Mayor",0.8,IF(L15="Catastrófico",1,))))))</f>
        <v>0.6</v>
      </c>
      <c r="N15" s="472"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223">
        <v>1</v>
      </c>
      <c r="P15" s="230" t="s">
        <v>456</v>
      </c>
      <c r="Q15" s="231" t="str">
        <f>IF(OR(R15="Preventivo",R15="Detectivo"),"Probabilidad",IF(R15="Correctivo","Impacto",""))</f>
        <v>Probabilidad</v>
      </c>
      <c r="R15" s="232" t="s">
        <v>123</v>
      </c>
      <c r="S15" s="232" t="s">
        <v>124</v>
      </c>
      <c r="T15" s="233" t="str">
        <f>IF(AND(R15="Preventivo",S15="Automático"),"50%",IF(AND(R15="Preventivo",S15="Manual"),"40%",IF(AND(R15="Detectivo",S15="Automático"),"40%",IF(AND(R15="Detectivo",S15="Manual"),"30%",IF(AND(R15="Correctivo",S15="Automático"),"35%",IF(AND(R15="Correctivo",S15="Manual"),"25%",""))))))</f>
        <v>40%</v>
      </c>
      <c r="U15" s="232" t="s">
        <v>125</v>
      </c>
      <c r="V15" s="232" t="s">
        <v>126</v>
      </c>
      <c r="W15" s="232" t="s">
        <v>127</v>
      </c>
      <c r="X15" s="234">
        <f>IFERROR(IF(Q15="Probabilidad",(I15-(+I15*T15)),IF(Q15="Impacto",I15,"")),"")</f>
        <v>0.36</v>
      </c>
      <c r="Y15" s="235" t="str">
        <f>IFERROR(IF(X15="","",IF(X15&lt;=0.2,"Muy Baja",IF(X15&lt;=0.4,"Baja",IF(X15&lt;=0.6,"Media",IF(X15&lt;=0.8,"Alta","Muy Alta"))))),"")</f>
        <v>Baja</v>
      </c>
      <c r="Z15" s="233">
        <f>+X15</f>
        <v>0.36</v>
      </c>
      <c r="AA15" s="235" t="str">
        <f ca="1">IFERROR(IF(AB15="","",IF(AB15&lt;=0.2,"Leve",IF(AB15&lt;=0.4,"Menor",IF(AB15&lt;=0.6,"Moderado",IF(AB15&lt;=0.8,"Mayor","Catastrófico"))))),"")</f>
        <v>Moderado</v>
      </c>
      <c r="AB15" s="234">
        <f ca="1">IFERROR(IF(Q15="Impacto",(M15-(+M15*T15)),IF(Q15="Probabilidad",M15,"")),"")</f>
        <v>0.6</v>
      </c>
      <c r="AC15" s="236"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232" t="s">
        <v>128</v>
      </c>
      <c r="AE15" s="237" t="s">
        <v>457</v>
      </c>
      <c r="AF15" s="237" t="s">
        <v>536</v>
      </c>
      <c r="AG15" s="238">
        <v>46023</v>
      </c>
      <c r="AH15" s="238">
        <v>46387</v>
      </c>
      <c r="AI15" s="146"/>
      <c r="AJ15" s="106"/>
      <c r="AK15" s="14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row>
    <row r="16" spans="1:100" s="158" customFormat="1" ht="94.5" customHeight="1" x14ac:dyDescent="0.25">
      <c r="A16" s="439"/>
      <c r="B16" s="464"/>
      <c r="C16" s="464"/>
      <c r="D16" s="464"/>
      <c r="E16" s="465"/>
      <c r="F16" s="464"/>
      <c r="G16" s="460"/>
      <c r="H16" s="461"/>
      <c r="I16" s="462"/>
      <c r="J16" s="463"/>
      <c r="K16" s="462"/>
      <c r="L16" s="461"/>
      <c r="M16" s="462"/>
      <c r="N16" s="472"/>
      <c r="O16" s="246"/>
      <c r="P16" s="264"/>
      <c r="Q16" s="247"/>
      <c r="R16" s="256"/>
      <c r="S16" s="256"/>
      <c r="T16" s="257"/>
      <c r="U16" s="256"/>
      <c r="V16" s="256"/>
      <c r="W16" s="256"/>
      <c r="X16" s="260"/>
      <c r="Y16" s="261"/>
      <c r="Z16" s="257"/>
      <c r="AA16" s="261"/>
      <c r="AB16" s="260"/>
      <c r="AC16" s="258"/>
      <c r="AD16" s="232"/>
      <c r="AE16" s="237"/>
      <c r="AF16" s="237"/>
      <c r="AG16" s="238"/>
      <c r="AH16" s="238"/>
      <c r="AI16" s="252"/>
      <c r="AJ16" s="252"/>
      <c r="AK16" s="252"/>
    </row>
    <row r="17" spans="1:46" s="158" customFormat="1" ht="94.5" customHeight="1" x14ac:dyDescent="0.25">
      <c r="A17" s="439"/>
      <c r="B17" s="464"/>
      <c r="C17" s="464"/>
      <c r="D17" s="464"/>
      <c r="E17" s="465"/>
      <c r="F17" s="464"/>
      <c r="G17" s="460"/>
      <c r="H17" s="461"/>
      <c r="I17" s="462"/>
      <c r="J17" s="463"/>
      <c r="K17" s="462"/>
      <c r="L17" s="461"/>
      <c r="M17" s="462"/>
      <c r="N17" s="472"/>
      <c r="O17" s="246"/>
      <c r="P17" s="264"/>
      <c r="Q17" s="247"/>
      <c r="R17" s="256"/>
      <c r="S17" s="256"/>
      <c r="T17" s="257"/>
      <c r="U17" s="256"/>
      <c r="V17" s="256"/>
      <c r="W17" s="256"/>
      <c r="X17" s="260"/>
      <c r="Y17" s="261"/>
      <c r="Z17" s="257"/>
      <c r="AA17" s="261"/>
      <c r="AB17" s="260"/>
      <c r="AC17" s="258"/>
      <c r="AD17" s="232"/>
      <c r="AE17" s="237"/>
      <c r="AF17" s="237"/>
      <c r="AG17" s="238"/>
      <c r="AH17" s="238"/>
      <c r="AI17" s="252"/>
      <c r="AJ17" s="252"/>
      <c r="AK17" s="252"/>
    </row>
    <row r="18" spans="1:46" x14ac:dyDescent="0.3">
      <c r="A18" s="26"/>
      <c r="B18" s="26"/>
      <c r="C18" s="26"/>
      <c r="D18" s="26"/>
      <c r="E18" s="7"/>
      <c r="F18" s="25"/>
      <c r="G18" s="7"/>
      <c r="H18" s="7"/>
      <c r="I18" s="7"/>
      <c r="J18" s="7"/>
      <c r="K18" s="7"/>
      <c r="L18" s="7"/>
      <c r="M18" s="7"/>
      <c r="N18" s="7"/>
      <c r="O18" s="25"/>
      <c r="P18" s="14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row>
    <row r="19" spans="1:46"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46"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46"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46"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46"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46"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46"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46"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46"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46"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46"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46"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46"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3">
      <c r="A50" s="26"/>
      <c r="B50" s="26"/>
      <c r="C50" s="26"/>
      <c r="D50" s="26"/>
      <c r="E50" s="7"/>
      <c r="F50" s="25"/>
      <c r="G50" s="7"/>
      <c r="H50" s="7"/>
      <c r="I50" s="7"/>
      <c r="J50" s="7"/>
      <c r="K50" s="7"/>
      <c r="L50" s="7"/>
      <c r="M50" s="7"/>
      <c r="N50" s="7"/>
      <c r="O50" s="25"/>
      <c r="P50" s="14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sheetData>
  <dataConsolidate/>
  <mergeCells count="78">
    <mergeCell ref="N12:N14"/>
    <mergeCell ref="H12:H14"/>
    <mergeCell ref="I12:I14"/>
    <mergeCell ref="J12:J14"/>
    <mergeCell ref="K12:K14"/>
    <mergeCell ref="L12:L14"/>
    <mergeCell ref="M12:M14"/>
    <mergeCell ref="AI10:AI11"/>
    <mergeCell ref="AJ10:AJ11"/>
    <mergeCell ref="AK10:AK11"/>
    <mergeCell ref="A12:A14"/>
    <mergeCell ref="B12:B14"/>
    <mergeCell ref="C12:C14"/>
    <mergeCell ref="D12:D14"/>
    <mergeCell ref="E12:E14"/>
    <mergeCell ref="F12:F14"/>
    <mergeCell ref="G12:G14"/>
    <mergeCell ref="AC10:AC11"/>
    <mergeCell ref="AD10:AD11"/>
    <mergeCell ref="AE10:AE11"/>
    <mergeCell ref="AF10:AF11"/>
    <mergeCell ref="AG10:AG11"/>
    <mergeCell ref="AH10:AH11"/>
    <mergeCell ref="AB10:AB11"/>
    <mergeCell ref="L10:L11"/>
    <mergeCell ref="M10:M11"/>
    <mergeCell ref="N10:N11"/>
    <mergeCell ref="O10:O11"/>
    <mergeCell ref="P10:P11"/>
    <mergeCell ref="Q10:Q11"/>
    <mergeCell ref="R10:W10"/>
    <mergeCell ref="X10:X11"/>
    <mergeCell ref="Y10:Y11"/>
    <mergeCell ref="Z10:Z11"/>
    <mergeCell ref="AA10:AA11"/>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8:B8"/>
    <mergeCell ref="C8:N8"/>
    <mergeCell ref="A1:D4"/>
    <mergeCell ref="E1:AI4"/>
    <mergeCell ref="AJ1:AK1"/>
    <mergeCell ref="AJ2:AK2"/>
    <mergeCell ref="AJ3:AK3"/>
    <mergeCell ref="AJ4:AK4"/>
    <mergeCell ref="A6:B6"/>
    <mergeCell ref="C6:N6"/>
    <mergeCell ref="O6:Q6"/>
    <mergeCell ref="A7:B7"/>
    <mergeCell ref="C7:N7"/>
    <mergeCell ref="A15:A17"/>
    <mergeCell ref="B15:B17"/>
    <mergeCell ref="C15:C17"/>
    <mergeCell ref="D15:D17"/>
    <mergeCell ref="E15:E17"/>
    <mergeCell ref="K15:K17"/>
    <mergeCell ref="L15:L17"/>
    <mergeCell ref="M15:M17"/>
    <mergeCell ref="N15:N17"/>
    <mergeCell ref="F15:F17"/>
    <mergeCell ref="G15:G17"/>
    <mergeCell ref="H15:H17"/>
    <mergeCell ref="I15:I17"/>
    <mergeCell ref="J15:J17"/>
  </mergeCells>
  <conditionalFormatting sqref="H12 Y12:Y17">
    <cfRule type="cellIs" dxfId="121" priority="53" operator="equal">
      <formula>"Muy Baja"</formula>
    </cfRule>
    <cfRule type="cellIs" dxfId="120" priority="50" operator="equal">
      <formula>"Alta"</formula>
    </cfRule>
    <cfRule type="cellIs" dxfId="119" priority="49" operator="equal">
      <formula>"Muy Alta"</formula>
    </cfRule>
    <cfRule type="cellIs" dxfId="118" priority="52" operator="equal">
      <formula>"Baja"</formula>
    </cfRule>
    <cfRule type="cellIs" dxfId="117" priority="51" operator="equal">
      <formula>"Media"</formula>
    </cfRule>
  </conditionalFormatting>
  <conditionalFormatting sqref="H15">
    <cfRule type="cellIs" dxfId="116" priority="21" operator="equal">
      <formula>"Alta"</formula>
    </cfRule>
    <cfRule type="cellIs" dxfId="115" priority="22" operator="equal">
      <formula>"Media"</formula>
    </cfRule>
    <cfRule type="cellIs" dxfId="114" priority="23" operator="equal">
      <formula>"Baja"</formula>
    </cfRule>
    <cfRule type="cellIs" dxfId="113" priority="24" operator="equal">
      <formula>"Muy Baja"</formula>
    </cfRule>
    <cfRule type="cellIs" dxfId="112" priority="20" operator="equal">
      <formula>"Muy Alta"</formula>
    </cfRule>
  </conditionalFormatting>
  <conditionalFormatting sqref="K12">
    <cfRule type="containsText" dxfId="111" priority="39" operator="containsText" text="❌">
      <formula>NOT(ISERROR(SEARCH("❌",K12)))</formula>
    </cfRule>
  </conditionalFormatting>
  <conditionalFormatting sqref="K15">
    <cfRule type="containsText" dxfId="110" priority="10" operator="containsText" text="❌">
      <formula>NOT(ISERROR(SEARCH("❌",K15)))</formula>
    </cfRule>
  </conditionalFormatting>
  <conditionalFormatting sqref="L12">
    <cfRule type="cellIs" dxfId="109" priority="44" operator="equal">
      <formula>"Catastrófico"</formula>
    </cfRule>
    <cfRule type="cellIs" dxfId="108" priority="45" operator="equal">
      <formula>"Mayor"</formula>
    </cfRule>
    <cfRule type="cellIs" dxfId="107" priority="46" operator="equal">
      <formula>"Moderado"</formula>
    </cfRule>
    <cfRule type="cellIs" dxfId="106" priority="47" operator="equal">
      <formula>"Menor"</formula>
    </cfRule>
    <cfRule type="cellIs" dxfId="105" priority="48" operator="equal">
      <formula>"Leve"</formula>
    </cfRule>
  </conditionalFormatting>
  <conditionalFormatting sqref="L15">
    <cfRule type="cellIs" dxfId="104" priority="15" operator="equal">
      <formula>"Catastrófico"</formula>
    </cfRule>
    <cfRule type="cellIs" dxfId="103" priority="19" operator="equal">
      <formula>"Leve"</formula>
    </cfRule>
    <cfRule type="cellIs" dxfId="102" priority="18" operator="equal">
      <formula>"Menor"</formula>
    </cfRule>
    <cfRule type="cellIs" dxfId="101" priority="17" operator="equal">
      <formula>"Moderado"</formula>
    </cfRule>
    <cfRule type="cellIs" dxfId="100" priority="16" operator="equal">
      <formula>"Mayor"</formula>
    </cfRule>
  </conditionalFormatting>
  <conditionalFormatting sqref="N12">
    <cfRule type="cellIs" dxfId="99" priority="40" operator="equal">
      <formula>"Extremo"</formula>
    </cfRule>
    <cfRule type="cellIs" dxfId="98" priority="41" operator="equal">
      <formula>"Alto"</formula>
    </cfRule>
    <cfRule type="cellIs" dxfId="97" priority="42" operator="equal">
      <formula>"Moderado"</formula>
    </cfRule>
    <cfRule type="cellIs" dxfId="96" priority="43" operator="equal">
      <formula>"Bajo"</formula>
    </cfRule>
  </conditionalFormatting>
  <conditionalFormatting sqref="N15">
    <cfRule type="cellIs" dxfId="95" priority="11" operator="equal">
      <formula>"Extremo"</formula>
    </cfRule>
    <cfRule type="cellIs" dxfId="94" priority="12" operator="equal">
      <formula>"Alto"</formula>
    </cfRule>
    <cfRule type="cellIs" dxfId="93" priority="13" operator="equal">
      <formula>"Moderado"</formula>
    </cfRule>
    <cfRule type="cellIs" dxfId="92" priority="14" operator="equal">
      <formula>"Bajo"</formula>
    </cfRule>
  </conditionalFormatting>
  <conditionalFormatting sqref="AA12:AA17">
    <cfRule type="cellIs" dxfId="91" priority="5" operator="equal">
      <formula>"Catastrófico"</formula>
    </cfRule>
    <cfRule type="cellIs" dxfId="90" priority="6" operator="equal">
      <formula>"Mayor"</formula>
    </cfRule>
    <cfRule type="cellIs" dxfId="89" priority="7" operator="equal">
      <formula>"Moderado"</formula>
    </cfRule>
    <cfRule type="cellIs" dxfId="88" priority="8" operator="equal">
      <formula>"Menor"</formula>
    </cfRule>
    <cfRule type="cellIs" dxfId="87" priority="9" operator="equal">
      <formula>"Leve"</formula>
    </cfRule>
  </conditionalFormatting>
  <conditionalFormatting sqref="AC12:AC17">
    <cfRule type="cellIs" dxfId="86" priority="2" operator="equal">
      <formula>"Alto"</formula>
    </cfRule>
    <cfRule type="cellIs" dxfId="85" priority="3" operator="equal">
      <formula>"Moderado"</formula>
    </cfRule>
    <cfRule type="cellIs" dxfId="84" priority="4" operator="equal">
      <formula>"Bajo"</formula>
    </cfRule>
    <cfRule type="cellIs" dxfId="83" priority="1" operator="equal">
      <formula>"Extremo"</formula>
    </cfRule>
  </conditionalFormatting>
  <pageMargins left="0.7" right="0.7" top="0.75" bottom="0.75" header="0.3" footer="0.3"/>
  <pageSetup orientation="portrait" r:id="rId1"/>
  <ignoredErrors>
    <ignoredError sqref="E12 E15"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C23C2953-053D-3E42-949D-64F38E8C1799}">
          <x14:formula1>
            <xm:f>'Opciones Tratamiento'!$B$13:$B$19</xm:f>
          </x14:formula1>
          <xm:sqref>F12 F15</xm:sqref>
        </x14:dataValidation>
        <x14:dataValidation type="list" allowBlank="1" showInputMessage="1" showErrorMessage="1" xr:uid="{6F0CC5BB-C2E2-C84E-B556-6E06822B96B1}">
          <x14:formula1>
            <xm:f>'Opciones Tratamiento'!$E$2:$E$4</xm:f>
          </x14:formula1>
          <xm:sqref>B12 B15</xm:sqref>
        </x14:dataValidation>
        <x14:dataValidation type="list" allowBlank="1" showInputMessage="1" showErrorMessage="1" xr:uid="{07612F75-4397-8A45-8301-E27DA002F65A}">
          <x14:formula1>
            <xm:f>'Tabla Impacto'!$F$210:$F$221</xm:f>
          </x14:formula1>
          <xm:sqref>J12 J15</xm:sqref>
        </x14:dataValidation>
        <x14:dataValidation type="custom" allowBlank="1" showInputMessage="1" showErrorMessage="1" error="Recuerde que las acciones se generan bajo la medida de mitigar el riesgo" xr:uid="{25655C28-35F4-9E4C-93DB-67B154DACFEF}">
          <x14:formula1>
            <xm:f>IF(OR(AD12='Opciones Tratamiento'!$B$2,AD12='Opciones Tratamiento'!$B$3,AD12='Opciones Tratamiento'!$B$4),ISBLANK(AD12),ISTEXT(AD12))</xm:f>
          </x14:formula1>
          <xm:sqref>AI12 AI15</xm:sqref>
        </x14:dataValidation>
        <x14:dataValidation type="custom" allowBlank="1" showInputMessage="1" showErrorMessage="1" error="Recuerde que las acciones se generan bajo la medida de mitigar el riesgo" xr:uid="{6B6616F0-EA25-594E-8FD2-1E36E91CCBDE}">
          <x14:formula1>
            <xm:f>IF(OR(AD12='Opciones Tratamiento'!$B$2,AD12='Opciones Tratamiento'!$B$3,AD12='Opciones Tratamiento'!$B$4),ISBLANK(AD12),ISTEXT(AD12))</xm:f>
          </x14:formula1>
          <xm:sqref>AJ12 AJ15</xm:sqref>
        </x14:dataValidation>
        <x14:dataValidation type="list" allowBlank="1" showInputMessage="1" showErrorMessage="1" xr:uid="{15F82987-81C6-1E46-AE5E-08E641CF6ADE}">
          <x14:formula1>
            <xm:f>'Opciones Tratamiento'!$B$9:$B$10</xm:f>
          </x14:formula1>
          <xm:sqref>AK12 AK15</xm:sqref>
        </x14:dataValidation>
        <x14:dataValidation type="list" allowBlank="1" showInputMessage="1" showErrorMessage="1" xr:uid="{36F7CD3A-0EE0-0C41-B5F0-2CE6F6EA8F2D}">
          <x14:formula1>
            <xm:f>'Tabla Valoración controles'!$D$4:$D$6</xm:f>
          </x14:formula1>
          <xm:sqref>R12:R17</xm:sqref>
        </x14:dataValidation>
        <x14:dataValidation type="list" allowBlank="1" showInputMessage="1" showErrorMessage="1" xr:uid="{9C3A2173-5A7D-EC47-B1E4-8CD5410E77CC}">
          <x14:formula1>
            <xm:f>'Tabla Valoración controles'!$D$7:$D$8</xm:f>
          </x14:formula1>
          <xm:sqref>S12:S17</xm:sqref>
        </x14:dataValidation>
        <x14:dataValidation type="list" allowBlank="1" showInputMessage="1" showErrorMessage="1" xr:uid="{603CE052-1F7B-FC46-A887-77C75AB5B640}">
          <x14:formula1>
            <xm:f>'Tabla Valoración controles'!$D$9:$D$10</xm:f>
          </x14:formula1>
          <xm:sqref>U12:U17</xm:sqref>
        </x14:dataValidation>
        <x14:dataValidation type="list" allowBlank="1" showInputMessage="1" showErrorMessage="1" xr:uid="{FF3CD5AB-7B73-BE49-BC06-C9072E03F25B}">
          <x14:formula1>
            <xm:f>'Tabla Valoración controles'!$D$11:$D$12</xm:f>
          </x14:formula1>
          <xm:sqref>V12:V17</xm:sqref>
        </x14:dataValidation>
        <x14:dataValidation type="list" allowBlank="1" showInputMessage="1" showErrorMessage="1" xr:uid="{31E8DA9C-DE4C-1743-88DB-33CA288C57A3}">
          <x14:formula1>
            <xm:f>'Tabla Valoración controles'!$D$13:$D$14</xm:f>
          </x14:formula1>
          <xm:sqref>W12:W17</xm:sqref>
        </x14:dataValidation>
        <x14:dataValidation type="list" allowBlank="1" showInputMessage="1" showErrorMessage="1" xr:uid="{C69BCA08-BE49-7D43-A546-0CE7C288521E}">
          <x14:formula1>
            <xm:f>'Opciones Tratamiento'!$B$2:$B$5</xm:f>
          </x14:formula1>
          <xm:sqref>AD12:AD17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B3E1E-2A71-E545-873A-BDE4FA107554}">
  <sheetPr>
    <tabColor rgb="FF002060"/>
  </sheetPr>
  <dimension ref="A1:CV49"/>
  <sheetViews>
    <sheetView topLeftCell="V15" zoomScale="80" zoomScaleNormal="80" workbookViewId="0">
      <selection activeCell="AG18" sqref="AG18"/>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327</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328</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45" t="s">
        <v>329</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247</v>
      </c>
      <c r="C12" s="464" t="s">
        <v>330</v>
      </c>
      <c r="D12" s="464" t="s">
        <v>331</v>
      </c>
      <c r="E12" s="465" t="str">
        <f>+IF(ISTEXT(D12)=TRUE,CONCATENATE(B12," por ",C12," debido a ",D12),"DILIGENCIE LAS CASILLAS ANTERIORES")</f>
        <v>Posibilidad de afectación Económico y Reputacional por desconocimiento de los términos de establecidos por la ley y por la institucipon para dar respuesta debido a mecanismos de Control Inadecuados</v>
      </c>
      <c r="F12" s="464" t="s">
        <v>234</v>
      </c>
      <c r="G12" s="460">
        <v>365</v>
      </c>
      <c r="H12" s="461" t="str">
        <f>IF(G12&lt;=0,"",IF(G12&lt;=2,"Muy Baja",IF(G12&lt;=24,"Baja",IF(G12&lt;=500,"Media",IF(G12&lt;=5000,"Alta","Muy Alta")))))</f>
        <v>Media</v>
      </c>
      <c r="I12" s="462">
        <f>IF(H12="","",IF(H12="Muy Baja",0.2,IF(H12="Baja",0.4,IF(H12="Media",0.6,IF(H12="Alta",0.8,IF(H12="Muy Alta",1,))))))</f>
        <v>0.6</v>
      </c>
      <c r="J12" s="463" t="s">
        <v>189</v>
      </c>
      <c r="K12" s="462" t="str">
        <f ca="1">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461" t="str">
        <f ca="1">IF(OR(K12='Tabla Impacto'!$C$11,K12='Tabla Impacto'!$D$11),"Leve",IF(OR(K12='Tabla Impacto'!$C$12,K12='Tabla Impacto'!$D$12),"Menor",IF(OR(K12='Tabla Impacto'!$C$13,K12='Tabla Impacto'!$D$13),"Moderado",IF(OR(K12='Tabla Impacto'!$C$14,K12='Tabla Impacto'!$D$14),"Mayor",IF(OR(K12='Tabla Impacto'!$C$15,K12='Tabla Impacto'!$D$15),"Catastrófico","")))))</f>
        <v>Mayor</v>
      </c>
      <c r="M12" s="462">
        <f ca="1">IF(L12="","",IF(L12="Leve",0.2,IF(L12="Menor",0.4,IF(L12="Moderado",0.6,IF(L12="Mayor",0.8,IF(L12="Catastrófico",1,))))))</f>
        <v>0.8</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440">
        <v>1</v>
      </c>
      <c r="P12" s="441" t="s">
        <v>332</v>
      </c>
      <c r="Q12" s="470" t="s">
        <v>133</v>
      </c>
      <c r="R12" s="471" t="s">
        <v>123</v>
      </c>
      <c r="S12" s="471" t="s">
        <v>124</v>
      </c>
      <c r="T12" s="467" t="str">
        <f>IF(AND(R12="Preventivo",S12="Automático"),"50%",IF(AND(R12="Preventivo",S12="Manual"),"40%",IF(AND(R12="Detectivo",S12="Automático"),"40%",IF(AND(R12="Detectivo",S12="Manual"),"30%",IF(AND(R12="Correctivo",S12="Automático"),"35%",IF(AND(R12="Correctivo",S12="Manual"),"25%",""))))))</f>
        <v>40%</v>
      </c>
      <c r="U12" s="471" t="s">
        <v>125</v>
      </c>
      <c r="V12" s="471" t="s">
        <v>126</v>
      </c>
      <c r="W12" s="471" t="s">
        <v>127</v>
      </c>
      <c r="X12" s="468">
        <f>IFERROR(IF(Q12="Probabilidad",(I12-(+I12*T12)),IF(Q12="Impacto",I12,"")),"")</f>
        <v>0.36</v>
      </c>
      <c r="Y12" s="466" t="str">
        <f>IFERROR(IF(X12="","",IF(X12&lt;=0.2,"Muy Baja",IF(X12&lt;=0.4,"Baja",IF(X12&lt;=0.6,"Media",IF(X12&lt;=0.8,"Alta","Muy Alta"))))),"")</f>
        <v>Baja</v>
      </c>
      <c r="Z12" s="467">
        <f>+X12</f>
        <v>0.36</v>
      </c>
      <c r="AA12" s="466" t="str">
        <f ca="1">IFERROR(IF(AB12="","",IF(AB12&lt;=0.2,"Leve",IF(AB12&lt;=0.4,"Menor",IF(AB12&lt;=0.6,"Moderado",IF(AB12&lt;=0.8,"Mayor","Catastrófico"))))),"")</f>
        <v>Mayor</v>
      </c>
      <c r="AB12" s="468">
        <f ca="1">IFERROR(IF(Q12="Impacto",(M12-(+M12*T12)),IF(Q12="Probabilidad",M12,"")),"")</f>
        <v>0.8</v>
      </c>
      <c r="AC12" s="469"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256" t="s">
        <v>128</v>
      </c>
      <c r="AE12" s="237" t="s">
        <v>333</v>
      </c>
      <c r="AF12" s="237" t="s">
        <v>334</v>
      </c>
      <c r="AG12" s="238">
        <v>46054</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3" customFormat="1" ht="99.95" customHeight="1" x14ac:dyDescent="0.25">
      <c r="A13" s="440"/>
      <c r="B13" s="464"/>
      <c r="C13" s="464"/>
      <c r="D13" s="464"/>
      <c r="E13" s="465"/>
      <c r="F13" s="464"/>
      <c r="G13" s="460"/>
      <c r="H13" s="461"/>
      <c r="I13" s="462"/>
      <c r="J13" s="463"/>
      <c r="K13" s="462"/>
      <c r="L13" s="461"/>
      <c r="M13" s="462"/>
      <c r="N13" s="472"/>
      <c r="O13" s="440"/>
      <c r="P13" s="441"/>
      <c r="Q13" s="470"/>
      <c r="R13" s="471"/>
      <c r="S13" s="471"/>
      <c r="T13" s="467"/>
      <c r="U13" s="471"/>
      <c r="V13" s="471"/>
      <c r="W13" s="471"/>
      <c r="X13" s="468"/>
      <c r="Y13" s="466"/>
      <c r="Z13" s="467"/>
      <c r="AA13" s="466"/>
      <c r="AB13" s="468"/>
      <c r="AC13" s="469"/>
      <c r="AD13" s="232" t="s">
        <v>128</v>
      </c>
      <c r="AE13" s="149" t="s">
        <v>335</v>
      </c>
      <c r="AF13" s="237" t="s">
        <v>334</v>
      </c>
      <c r="AG13" s="238">
        <v>46054</v>
      </c>
      <c r="AH13" s="238">
        <v>46387</v>
      </c>
      <c r="AI13" s="105"/>
      <c r="AJ13" s="106"/>
      <c r="AK13" s="14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row>
    <row r="14" spans="1:100" s="3" customFormat="1" ht="99.95" customHeight="1" x14ac:dyDescent="0.25">
      <c r="A14" s="440"/>
      <c r="B14" s="464"/>
      <c r="C14" s="464"/>
      <c r="D14" s="464"/>
      <c r="E14" s="465"/>
      <c r="F14" s="464"/>
      <c r="G14" s="460"/>
      <c r="H14" s="461"/>
      <c r="I14" s="462"/>
      <c r="J14" s="463"/>
      <c r="K14" s="462"/>
      <c r="L14" s="461"/>
      <c r="M14" s="462"/>
      <c r="N14" s="472"/>
      <c r="O14" s="440"/>
      <c r="P14" s="441"/>
      <c r="Q14" s="470"/>
      <c r="R14" s="471"/>
      <c r="S14" s="471"/>
      <c r="T14" s="467"/>
      <c r="U14" s="471"/>
      <c r="V14" s="471"/>
      <c r="W14" s="471"/>
      <c r="X14" s="468"/>
      <c r="Y14" s="466"/>
      <c r="Z14" s="467"/>
      <c r="AA14" s="466"/>
      <c r="AB14" s="468"/>
      <c r="AC14" s="469"/>
      <c r="AD14" s="232" t="s">
        <v>128</v>
      </c>
      <c r="AE14" s="149" t="s">
        <v>336</v>
      </c>
      <c r="AF14" s="237" t="s">
        <v>334</v>
      </c>
      <c r="AG14" s="238">
        <v>46054</v>
      </c>
      <c r="AH14" s="238">
        <v>46387</v>
      </c>
      <c r="AI14" s="105"/>
      <c r="AJ14" s="106"/>
      <c r="AK14" s="14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row>
    <row r="15" spans="1:100" s="3" customFormat="1" ht="99.95" customHeight="1" x14ac:dyDescent="0.25">
      <c r="A15" s="440"/>
      <c r="B15" s="464"/>
      <c r="C15" s="464"/>
      <c r="D15" s="464"/>
      <c r="E15" s="465"/>
      <c r="F15" s="464"/>
      <c r="G15" s="460"/>
      <c r="H15" s="461"/>
      <c r="I15" s="462"/>
      <c r="J15" s="463"/>
      <c r="K15" s="462"/>
      <c r="L15" s="461"/>
      <c r="M15" s="462"/>
      <c r="N15" s="472"/>
      <c r="O15" s="440"/>
      <c r="P15" s="441"/>
      <c r="Q15" s="470"/>
      <c r="R15" s="471"/>
      <c r="S15" s="471"/>
      <c r="T15" s="467"/>
      <c r="U15" s="471"/>
      <c r="V15" s="471"/>
      <c r="W15" s="471"/>
      <c r="X15" s="468"/>
      <c r="Y15" s="466"/>
      <c r="Z15" s="467"/>
      <c r="AA15" s="466"/>
      <c r="AB15" s="468"/>
      <c r="AC15" s="469"/>
      <c r="AD15" s="232" t="s">
        <v>128</v>
      </c>
      <c r="AE15" s="149" t="s">
        <v>337</v>
      </c>
      <c r="AF15" s="237" t="s">
        <v>334</v>
      </c>
      <c r="AG15" s="238">
        <v>46054</v>
      </c>
      <c r="AH15" s="238">
        <v>46387</v>
      </c>
      <c r="AI15" s="105"/>
      <c r="AJ15" s="106"/>
      <c r="AK15" s="14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row>
    <row r="16" spans="1:100" s="3" customFormat="1" ht="99.95" customHeight="1" x14ac:dyDescent="0.25">
      <c r="A16" s="440">
        <v>1</v>
      </c>
      <c r="B16" s="464" t="s">
        <v>245</v>
      </c>
      <c r="C16" s="464" t="s">
        <v>448</v>
      </c>
      <c r="D16" s="464" t="s">
        <v>449</v>
      </c>
      <c r="E16" s="465" t="str">
        <f>+IF(ISTEXT(D16)=TRUE,CONCATENATE(B16," por ",C16," debido a ",D16),"DILIGENCIE LAS CASILLAS ANTERIORES")</f>
        <v>Posibilidad de afectación Económico por pago de sanción e intereses moratorios debido a trámite inoportuno a los requerimientos de los entes de control y vigilancia, de acuerdo con sus lineamientos y términos de ley</v>
      </c>
      <c r="F16" s="464" t="s">
        <v>229</v>
      </c>
      <c r="G16" s="460">
        <v>365</v>
      </c>
      <c r="H16" s="461" t="str">
        <f>IF(G16&lt;=0,"",IF(G16&lt;=2,"Muy Baja",IF(G16&lt;=24,"Baja",IF(G16&lt;=500,"Media",IF(G16&lt;=5000,"Alta","Muy Alta")))))</f>
        <v>Media</v>
      </c>
      <c r="I16" s="462">
        <f>IF(H16="","",IF(H16="Muy Baja",0.2,IF(H16="Baja",0.4,IF(H16="Media",0.6,IF(H16="Alta",0.8,IF(H16="Muy Alta",1,))))))</f>
        <v>0.6</v>
      </c>
      <c r="J16" s="463" t="s">
        <v>131</v>
      </c>
      <c r="K16" s="462" t="str">
        <f ca="1">IF(NOT(ISERROR(MATCH(J16,'Tabla Impacto'!$B$221:$B$223,0))),'Tabla Impacto'!$F$223&amp;"Por favor no seleccionar los criterios de impacto(Afectación Económica o presupuestal y Pérdida Reputacional)",J16)</f>
        <v xml:space="preserve">     Entre 100 y 500 SMLMV </v>
      </c>
      <c r="L16" s="461" t="str">
        <f ca="1">IF(OR(K16='Tabla Impacto'!$C$11,K16='Tabla Impacto'!$D$11),"Leve",IF(OR(K16='Tabla Impacto'!$C$12,K16='Tabla Impacto'!$D$12),"Menor",IF(OR(K16='Tabla Impacto'!$C$13,K16='Tabla Impacto'!$D$13),"Moderado",IF(OR(K16='Tabla Impacto'!$C$14,K16='Tabla Impacto'!$D$14),"Mayor",IF(OR(K16='Tabla Impacto'!$C$15,K16='Tabla Impacto'!$D$15),"Catastrófico","")))))</f>
        <v>Mayor</v>
      </c>
      <c r="M16" s="462">
        <f ca="1">IF(L16="","",IF(L16="Leve",0.2,IF(L16="Menor",0.4,IF(L16="Moderado",0.6,IF(L16="Mayor",0.8,IF(L16="Catastrófico",1,))))))</f>
        <v>0.8</v>
      </c>
      <c r="N16" s="472"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440">
        <v>1</v>
      </c>
      <c r="P16" s="441" t="s">
        <v>417</v>
      </c>
      <c r="Q16" s="470" t="s">
        <v>133</v>
      </c>
      <c r="R16" s="471" t="s">
        <v>123</v>
      </c>
      <c r="S16" s="471" t="s">
        <v>124</v>
      </c>
      <c r="T16" s="467" t="str">
        <f>IF(AND(R16="Preventivo",S16="Automático"),"50%",IF(AND(R16="Preventivo",S16="Manual"),"40%",IF(AND(R16="Detectivo",S16="Automático"),"40%",IF(AND(R16="Detectivo",S16="Manual"),"30%",IF(AND(R16="Correctivo",S16="Automático"),"35%",IF(AND(R16="Correctivo",S16="Manual"),"25%",""))))))</f>
        <v>40%</v>
      </c>
      <c r="U16" s="471" t="s">
        <v>125</v>
      </c>
      <c r="V16" s="471" t="s">
        <v>126</v>
      </c>
      <c r="W16" s="471" t="s">
        <v>127</v>
      </c>
      <c r="X16" s="468">
        <f>IFERROR(IF(Q16="Probabilidad",(I16-(+I16*T16)),IF(Q16="Impacto",I16,"")),"")</f>
        <v>0.36</v>
      </c>
      <c r="Y16" s="466" t="str">
        <f>IFERROR(IF(X16="","",IF(X16&lt;=0.2,"Muy Baja",IF(X16&lt;=0.4,"Baja",IF(X16&lt;=0.6,"Media",IF(X16&lt;=0.8,"Alta","Muy Alta"))))),"")</f>
        <v>Baja</v>
      </c>
      <c r="Z16" s="467">
        <f>+X16</f>
        <v>0.36</v>
      </c>
      <c r="AA16" s="466" t="str">
        <f ca="1">IFERROR(IF(AB16="","",IF(AB16&lt;=0.2,"Leve",IF(AB16&lt;=0.4,"Menor",IF(AB16&lt;=0.6,"Moderado",IF(AB16&lt;=0.8,"Mayor","Catastrófico"))))),"")</f>
        <v>Mayor</v>
      </c>
      <c r="AB16" s="468">
        <f ca="1">IFERROR(IF(Q16="Impacto",(M16-(+M16*T16)),IF(Q16="Probabilidad",M16,"")),"")</f>
        <v>0.8</v>
      </c>
      <c r="AC16" s="469"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256" t="s">
        <v>128</v>
      </c>
      <c r="AE16" s="237" t="s">
        <v>458</v>
      </c>
      <c r="AF16" s="237" t="s">
        <v>334</v>
      </c>
      <c r="AG16" s="238">
        <v>46054</v>
      </c>
      <c r="AH16" s="238">
        <v>46387</v>
      </c>
      <c r="AI16" s="146"/>
      <c r="AJ16" s="106"/>
      <c r="AK16" s="14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row>
    <row r="17" spans="1:100" s="3" customFormat="1" ht="99.95" customHeight="1" x14ac:dyDescent="0.25">
      <c r="A17" s="440"/>
      <c r="B17" s="464"/>
      <c r="C17" s="464"/>
      <c r="D17" s="464"/>
      <c r="E17" s="465"/>
      <c r="F17" s="464"/>
      <c r="G17" s="460"/>
      <c r="H17" s="461"/>
      <c r="I17" s="462"/>
      <c r="J17" s="463"/>
      <c r="K17" s="462"/>
      <c r="L17" s="461"/>
      <c r="M17" s="462"/>
      <c r="N17" s="472"/>
      <c r="O17" s="440"/>
      <c r="P17" s="441"/>
      <c r="Q17" s="470"/>
      <c r="R17" s="471"/>
      <c r="S17" s="471"/>
      <c r="T17" s="467"/>
      <c r="U17" s="471"/>
      <c r="V17" s="471"/>
      <c r="W17" s="471"/>
      <c r="X17" s="468"/>
      <c r="Y17" s="466"/>
      <c r="Z17" s="467"/>
      <c r="AA17" s="466"/>
      <c r="AB17" s="468"/>
      <c r="AC17" s="469"/>
      <c r="AD17" s="232"/>
      <c r="AE17" s="149"/>
      <c r="AF17" s="237"/>
      <c r="AG17" s="238"/>
      <c r="AH17" s="238"/>
      <c r="AI17" s="105"/>
      <c r="AJ17" s="106"/>
      <c r="AK17" s="14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row>
    <row r="18" spans="1:100" s="3" customFormat="1" ht="99.95" customHeight="1" x14ac:dyDescent="0.25">
      <c r="A18" s="440"/>
      <c r="B18" s="464"/>
      <c r="C18" s="464"/>
      <c r="D18" s="464"/>
      <c r="E18" s="465"/>
      <c r="F18" s="464"/>
      <c r="G18" s="460"/>
      <c r="H18" s="461"/>
      <c r="I18" s="462"/>
      <c r="J18" s="463"/>
      <c r="K18" s="462"/>
      <c r="L18" s="461"/>
      <c r="M18" s="462"/>
      <c r="N18" s="472"/>
      <c r="O18" s="440"/>
      <c r="P18" s="441"/>
      <c r="Q18" s="470"/>
      <c r="R18" s="471"/>
      <c r="S18" s="471"/>
      <c r="T18" s="467"/>
      <c r="U18" s="471"/>
      <c r="V18" s="471"/>
      <c r="W18" s="471"/>
      <c r="X18" s="468"/>
      <c r="Y18" s="466"/>
      <c r="Z18" s="467"/>
      <c r="AA18" s="466"/>
      <c r="AB18" s="468"/>
      <c r="AC18" s="469"/>
      <c r="AD18" s="232"/>
      <c r="AE18" s="149"/>
      <c r="AF18" s="237"/>
      <c r="AG18" s="238"/>
      <c r="AH18" s="238"/>
      <c r="AI18" s="105"/>
      <c r="AJ18" s="106"/>
      <c r="AK18" s="14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row>
    <row r="19" spans="1:100" s="3" customFormat="1" ht="99.95" customHeight="1" x14ac:dyDescent="0.25">
      <c r="A19" s="440"/>
      <c r="B19" s="464"/>
      <c r="C19" s="464"/>
      <c r="D19" s="464"/>
      <c r="E19" s="465"/>
      <c r="F19" s="464"/>
      <c r="G19" s="460"/>
      <c r="H19" s="461"/>
      <c r="I19" s="462"/>
      <c r="J19" s="463"/>
      <c r="K19" s="462"/>
      <c r="L19" s="461"/>
      <c r="M19" s="462"/>
      <c r="N19" s="472"/>
      <c r="O19" s="440"/>
      <c r="P19" s="441"/>
      <c r="Q19" s="470"/>
      <c r="R19" s="471"/>
      <c r="S19" s="471"/>
      <c r="T19" s="467"/>
      <c r="U19" s="471"/>
      <c r="V19" s="471"/>
      <c r="W19" s="471"/>
      <c r="X19" s="468"/>
      <c r="Y19" s="466"/>
      <c r="Z19" s="467"/>
      <c r="AA19" s="466"/>
      <c r="AB19" s="468"/>
      <c r="AC19" s="469"/>
      <c r="AD19" s="232"/>
      <c r="AE19" s="149"/>
      <c r="AF19" s="237"/>
      <c r="AG19" s="238"/>
      <c r="AH19" s="238"/>
      <c r="AI19" s="105"/>
      <c r="AJ19" s="106"/>
      <c r="AK19" s="14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row>
    <row r="20" spans="1:100"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100"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100"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100"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100"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100"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100"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100"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100"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100"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100"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100"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100"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sheetData>
  <dataConsolidate/>
  <mergeCells count="108">
    <mergeCell ref="AA12:AA15"/>
    <mergeCell ref="AB12:AB15"/>
    <mergeCell ref="AC12:AC15"/>
    <mergeCell ref="T12:T15"/>
    <mergeCell ref="U12:U15"/>
    <mergeCell ref="V12:V15"/>
    <mergeCell ref="W12:W15"/>
    <mergeCell ref="X12:X15"/>
    <mergeCell ref="Y12:Y15"/>
    <mergeCell ref="K12:K15"/>
    <mergeCell ref="L12:L15"/>
    <mergeCell ref="M12:M15"/>
    <mergeCell ref="N12:N15"/>
    <mergeCell ref="O12:O15"/>
    <mergeCell ref="P12:P15"/>
    <mergeCell ref="Q12:Q15"/>
    <mergeCell ref="R12:R15"/>
    <mergeCell ref="Z12:Z15"/>
    <mergeCell ref="X10:X11"/>
    <mergeCell ref="Y10:Y11"/>
    <mergeCell ref="Z10:Z11"/>
    <mergeCell ref="AA10:AA11"/>
    <mergeCell ref="AI10:AI11"/>
    <mergeCell ref="AJ10:AJ11"/>
    <mergeCell ref="AK10:AK11"/>
    <mergeCell ref="A12:A15"/>
    <mergeCell ref="B12:B15"/>
    <mergeCell ref="C12:C15"/>
    <mergeCell ref="D12:D15"/>
    <mergeCell ref="E12:E15"/>
    <mergeCell ref="F12:F15"/>
    <mergeCell ref="G12:G15"/>
    <mergeCell ref="AC10:AC11"/>
    <mergeCell ref="AD10:AD11"/>
    <mergeCell ref="AE10:AE11"/>
    <mergeCell ref="AF10:AF11"/>
    <mergeCell ref="AG10:AG11"/>
    <mergeCell ref="AH10:AH11"/>
    <mergeCell ref="S12:S15"/>
    <mergeCell ref="H12:H15"/>
    <mergeCell ref="I12:I15"/>
    <mergeCell ref="J12:J15"/>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B10:AB11"/>
    <mergeCell ref="L10:L11"/>
    <mergeCell ref="M10:M11"/>
    <mergeCell ref="N10:N11"/>
    <mergeCell ref="O10:O11"/>
    <mergeCell ref="P10:P11"/>
    <mergeCell ref="Q10:Q11"/>
    <mergeCell ref="R10:W10"/>
    <mergeCell ref="A8:B8"/>
    <mergeCell ref="C8:N8"/>
    <mergeCell ref="A1:D4"/>
    <mergeCell ref="E1:AI4"/>
    <mergeCell ref="AJ1:AK1"/>
    <mergeCell ref="AJ2:AK2"/>
    <mergeCell ref="AJ3:AK3"/>
    <mergeCell ref="AJ4:AK4"/>
    <mergeCell ref="A6:B6"/>
    <mergeCell ref="C6:N6"/>
    <mergeCell ref="O6:Q6"/>
    <mergeCell ref="A7:B7"/>
    <mergeCell ref="C7:N7"/>
    <mergeCell ref="F16:F19"/>
    <mergeCell ref="G16:G19"/>
    <mergeCell ref="H16:H19"/>
    <mergeCell ref="I16:I19"/>
    <mergeCell ref="J16:J19"/>
    <mergeCell ref="A16:A19"/>
    <mergeCell ref="B16:B19"/>
    <mergeCell ref="C16:C19"/>
    <mergeCell ref="D16:D19"/>
    <mergeCell ref="E16:E19"/>
    <mergeCell ref="P16:P19"/>
    <mergeCell ref="Q16:Q19"/>
    <mergeCell ref="R16:R19"/>
    <mergeCell ref="S16:S19"/>
    <mergeCell ref="T16:T19"/>
    <mergeCell ref="K16:K19"/>
    <mergeCell ref="L16:L19"/>
    <mergeCell ref="M16:M19"/>
    <mergeCell ref="N16:N19"/>
    <mergeCell ref="O16:O19"/>
    <mergeCell ref="Z16:Z19"/>
    <mergeCell ref="AA16:AA19"/>
    <mergeCell ref="AB16:AB19"/>
    <mergeCell ref="AC16:AC19"/>
    <mergeCell ref="U16:U19"/>
    <mergeCell ref="V16:V19"/>
    <mergeCell ref="W16:W19"/>
    <mergeCell ref="X16:X19"/>
    <mergeCell ref="Y16:Y19"/>
  </mergeCells>
  <conditionalFormatting sqref="K12:K19">
    <cfRule type="containsText" dxfId="82" priority="16" operator="containsText" text="❌">
      <formula>NOT(ISERROR(SEARCH("❌",K12)))</formula>
    </cfRule>
  </conditionalFormatting>
  <conditionalFormatting sqref="L12:L19">
    <cfRule type="cellIs" dxfId="81" priority="21" operator="equal">
      <formula>"Catastrófico"</formula>
    </cfRule>
    <cfRule type="cellIs" dxfId="80" priority="22" operator="equal">
      <formula>"Mayor"</formula>
    </cfRule>
    <cfRule type="cellIs" dxfId="79" priority="23" operator="equal">
      <formula>"Moderado"</formula>
    </cfRule>
    <cfRule type="cellIs" dxfId="78" priority="24" operator="equal">
      <formula>"Menor"</formula>
    </cfRule>
    <cfRule type="cellIs" dxfId="77" priority="25" operator="equal">
      <formula>"Leve"</formula>
    </cfRule>
  </conditionalFormatting>
  <conditionalFormatting sqref="Y12 H12:H19 Y16">
    <cfRule type="cellIs" dxfId="76" priority="26" operator="equal">
      <formula>"Muy Alta"</formula>
    </cfRule>
    <cfRule type="cellIs" dxfId="75" priority="27" operator="equal">
      <formula>"Alta"</formula>
    </cfRule>
    <cfRule type="cellIs" dxfId="74" priority="28" operator="equal">
      <formula>"Media"</formula>
    </cfRule>
    <cfRule type="cellIs" dxfId="73" priority="29" operator="equal">
      <formula>"Baja"</formula>
    </cfRule>
    <cfRule type="cellIs" dxfId="72" priority="30" operator="equal">
      <formula>"Muy Baja"</formula>
    </cfRule>
  </conditionalFormatting>
  <conditionalFormatting sqref="AA12">
    <cfRule type="cellIs" dxfId="71" priority="11" operator="equal">
      <formula>"Catastrófico"</formula>
    </cfRule>
    <cfRule type="cellIs" dxfId="70" priority="12" operator="equal">
      <formula>"Mayor"</formula>
    </cfRule>
    <cfRule type="cellIs" dxfId="69" priority="13" operator="equal">
      <formula>"Moderado"</formula>
    </cfRule>
    <cfRule type="cellIs" dxfId="68" priority="14" operator="equal">
      <formula>"Menor"</formula>
    </cfRule>
    <cfRule type="cellIs" dxfId="67" priority="15" operator="equal">
      <formula>"Leve"</formula>
    </cfRule>
  </conditionalFormatting>
  <conditionalFormatting sqref="AA16">
    <cfRule type="cellIs" dxfId="66" priority="1" operator="equal">
      <formula>"Catastrófico"</formula>
    </cfRule>
    <cfRule type="cellIs" dxfId="65" priority="2" operator="equal">
      <formula>"Mayor"</formula>
    </cfRule>
    <cfRule type="cellIs" dxfId="64" priority="3" operator="equal">
      <formula>"Moderado"</formula>
    </cfRule>
    <cfRule type="cellIs" dxfId="63" priority="4" operator="equal">
      <formula>"Menor"</formula>
    </cfRule>
    <cfRule type="cellIs" dxfId="62" priority="5" operator="equal">
      <formula>"Leve"</formula>
    </cfRule>
  </conditionalFormatting>
  <conditionalFormatting sqref="AC12 N12:N19 AC16">
    <cfRule type="cellIs" dxfId="61" priority="17" operator="equal">
      <formula>"Extremo"</formula>
    </cfRule>
    <cfRule type="cellIs" dxfId="60" priority="18" operator="equal">
      <formula>"Alto"</formula>
    </cfRule>
    <cfRule type="cellIs" dxfId="59" priority="19" operator="equal">
      <formula>"Moderado"</formula>
    </cfRule>
    <cfRule type="cellIs" dxfId="58" priority="20" operator="equal">
      <formula>"Bajo"</formula>
    </cfRule>
  </conditionalFormatting>
  <pageMargins left="0.7" right="0.7" top="0.75" bottom="0.75" header="0.3" footer="0.3"/>
  <pageSetup orientation="portrait" r:id="rId1"/>
  <ignoredErrors>
    <ignoredError sqref="E12 E16"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CF0A3D99-36BC-A543-81AA-2CE7D2A8642D}">
          <x14:formula1>
            <xm:f>'Opciones Tratamiento'!$B$9:$B$10</xm:f>
          </x14:formula1>
          <xm:sqref>AK12:AK19</xm:sqref>
        </x14:dataValidation>
        <x14:dataValidation type="custom" allowBlank="1" showInputMessage="1" showErrorMessage="1" error="Recuerde que las acciones se generan bajo la medida de mitigar el riesgo" xr:uid="{842F5C78-F030-8E47-A58E-159D022D2807}">
          <x14:formula1>
            <xm:f>IF(OR(AD12='Opciones Tratamiento'!$B$2,AD12='Opciones Tratamiento'!$B$3,AD12='Opciones Tratamiento'!$B$4),ISBLANK(AD12),ISTEXT(AD12))</xm:f>
          </x14:formula1>
          <xm:sqref>AJ12:AJ19</xm:sqref>
        </x14:dataValidation>
        <x14:dataValidation type="custom" allowBlank="1" showInputMessage="1" showErrorMessage="1" error="Recuerde que las acciones se generan bajo la medida de mitigar el riesgo" xr:uid="{4E9ACFBD-FE0E-F541-BE57-67CA80D3442A}">
          <x14:formula1>
            <xm:f>IF(OR(AD12='Opciones Tratamiento'!$B$2,AD12='Opciones Tratamiento'!$B$3,AD12='Opciones Tratamiento'!$B$4),ISBLANK(AD12),ISTEXT(AD12))</xm:f>
          </x14:formula1>
          <xm:sqref>AI12 AI16</xm:sqref>
        </x14:dataValidation>
        <x14:dataValidation type="list" allowBlank="1" showInputMessage="1" showErrorMessage="1" xr:uid="{19384026-1C3B-6141-8AAD-5767B8DB5621}">
          <x14:formula1>
            <xm:f>'Tabla Impacto'!$F$210:$F$221</xm:f>
          </x14:formula1>
          <xm:sqref>J12:J19</xm:sqref>
        </x14:dataValidation>
        <x14:dataValidation type="list" allowBlank="1" showInputMessage="1" showErrorMessage="1" xr:uid="{BEAC919A-89BD-444D-BE4B-8CECF250256B}">
          <x14:formula1>
            <xm:f>'Opciones Tratamiento'!$B$2:$B$5</xm:f>
          </x14:formula1>
          <xm:sqref>AD12:AD19</xm:sqref>
        </x14:dataValidation>
        <x14:dataValidation type="list" allowBlank="1" showInputMessage="1" showErrorMessage="1" xr:uid="{E9652017-2974-CC4F-86B9-04B433813D56}">
          <x14:formula1>
            <xm:f>'Opciones Tratamiento'!$E$2:$E$4</xm:f>
          </x14:formula1>
          <xm:sqref>B12:B19</xm:sqref>
        </x14:dataValidation>
        <x14:dataValidation type="list" allowBlank="1" showInputMessage="1" showErrorMessage="1" xr:uid="{ABF758E2-2489-3943-B2B2-7A3F7A11CD0B}">
          <x14:formula1>
            <xm:f>'Opciones Tratamiento'!$B$13:$B$19</xm:f>
          </x14:formula1>
          <xm:sqref>F12:F19</xm:sqref>
        </x14:dataValidation>
        <x14:dataValidation type="list" allowBlank="1" showInputMessage="1" showErrorMessage="1" xr:uid="{71014D8C-47A4-264D-AA24-DEDEDFFDAF01}">
          <x14:formula1>
            <xm:f>'Tabla Valoración controles'!$D$13:$D$14</xm:f>
          </x14:formula1>
          <xm:sqref>W12 W16</xm:sqref>
        </x14:dataValidation>
        <x14:dataValidation type="list" allowBlank="1" showInputMessage="1" showErrorMessage="1" xr:uid="{DB8D8A51-4F73-F949-AE66-613113DB965F}">
          <x14:formula1>
            <xm:f>'Tabla Valoración controles'!$D$11:$D$12</xm:f>
          </x14:formula1>
          <xm:sqref>V12 V16</xm:sqref>
        </x14:dataValidation>
        <x14:dataValidation type="list" allowBlank="1" showInputMessage="1" showErrorMessage="1" xr:uid="{C18F0215-86D5-9642-A745-36AA17EADE83}">
          <x14:formula1>
            <xm:f>'Tabla Valoración controles'!$D$9:$D$10</xm:f>
          </x14:formula1>
          <xm:sqref>U12 U16</xm:sqref>
        </x14:dataValidation>
        <x14:dataValidation type="list" allowBlank="1" showInputMessage="1" showErrorMessage="1" xr:uid="{EC74E3B5-CDAE-2849-904D-A1E5FF4CA479}">
          <x14:formula1>
            <xm:f>'Tabla Valoración controles'!$D$7:$D$8</xm:f>
          </x14:formula1>
          <xm:sqref>S12 S16</xm:sqref>
        </x14:dataValidation>
        <x14:dataValidation type="list" allowBlank="1" showInputMessage="1" showErrorMessage="1" xr:uid="{0E34114F-50C3-804F-87E1-18AD564F14CE}">
          <x14:formula1>
            <xm:f>'Tabla Valoración controles'!$D$4:$D$6</xm:f>
          </x14:formula1>
          <xm:sqref>R12 R16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8003-6F99-824D-9C7A-3529E99ABBFD}">
  <sheetPr>
    <tabColor rgb="FFFF0000"/>
  </sheetPr>
  <dimension ref="A1:CV52"/>
  <sheetViews>
    <sheetView topLeftCell="A8" zoomScale="90" zoomScaleNormal="90" workbookViewId="0">
      <selection activeCell="C12" sqref="C12:C15"/>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502"/>
      <c r="B1" s="503"/>
      <c r="C1" s="503"/>
      <c r="D1" s="504"/>
      <c r="E1" s="511" t="s">
        <v>87</v>
      </c>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3"/>
      <c r="AJ1" s="520" t="s">
        <v>240</v>
      </c>
      <c r="AK1" s="52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505"/>
      <c r="B2" s="506"/>
      <c r="C2" s="506"/>
      <c r="D2" s="507"/>
      <c r="E2" s="514"/>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6"/>
      <c r="AJ2" s="521" t="s">
        <v>241</v>
      </c>
      <c r="AK2" s="52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505"/>
      <c r="B3" s="506"/>
      <c r="C3" s="506"/>
      <c r="D3" s="507"/>
      <c r="E3" s="514"/>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6"/>
      <c r="AJ3" s="521" t="s">
        <v>242</v>
      </c>
      <c r="AK3" s="52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508"/>
      <c r="B4" s="509"/>
      <c r="C4" s="509"/>
      <c r="D4" s="510"/>
      <c r="E4" s="517"/>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9"/>
      <c r="AJ4" s="520" t="s">
        <v>88</v>
      </c>
      <c r="AK4" s="52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6"/>
      <c r="B5" s="27"/>
      <c r="C5" s="26"/>
      <c r="D5" s="26"/>
      <c r="E5" s="7"/>
      <c r="F5" s="25"/>
      <c r="G5" s="7"/>
      <c r="H5" s="7"/>
      <c r="I5" s="7"/>
      <c r="J5" s="7"/>
      <c r="K5" s="7"/>
      <c r="L5" s="7"/>
      <c r="M5" s="7"/>
      <c r="N5" s="7"/>
      <c r="O5" s="25"/>
      <c r="P5" s="14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523" t="s">
        <v>89</v>
      </c>
      <c r="B6" s="524"/>
      <c r="C6" s="525" t="s">
        <v>378</v>
      </c>
      <c r="D6" s="526"/>
      <c r="E6" s="526"/>
      <c r="F6" s="526"/>
      <c r="G6" s="526"/>
      <c r="H6" s="526"/>
      <c r="I6" s="526"/>
      <c r="J6" s="526"/>
      <c r="K6" s="526"/>
      <c r="L6" s="526"/>
      <c r="M6" s="526"/>
      <c r="N6" s="527"/>
      <c r="O6" s="528"/>
      <c r="P6" s="528"/>
      <c r="Q6" s="528"/>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523" t="s">
        <v>90</v>
      </c>
      <c r="B7" s="524"/>
      <c r="C7" s="529" t="s">
        <v>379</v>
      </c>
      <c r="D7" s="530"/>
      <c r="E7" s="530"/>
      <c r="F7" s="530"/>
      <c r="G7" s="530"/>
      <c r="H7" s="530"/>
      <c r="I7" s="530"/>
      <c r="J7" s="530"/>
      <c r="K7" s="530"/>
      <c r="L7" s="530"/>
      <c r="M7" s="530"/>
      <c r="N7" s="531"/>
      <c r="O7" s="25"/>
      <c r="P7" s="14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97" t="s">
        <v>91</v>
      </c>
      <c r="B8" s="498"/>
      <c r="C8" s="499" t="s">
        <v>380</v>
      </c>
      <c r="D8" s="500"/>
      <c r="E8" s="500"/>
      <c r="F8" s="500"/>
      <c r="G8" s="500"/>
      <c r="H8" s="500"/>
      <c r="I8" s="500"/>
      <c r="J8" s="500"/>
      <c r="K8" s="500"/>
      <c r="L8" s="500"/>
      <c r="M8" s="500"/>
      <c r="N8" s="501"/>
      <c r="O8" s="25"/>
      <c r="P8" s="14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532" t="s">
        <v>92</v>
      </c>
      <c r="B9" s="532"/>
      <c r="C9" s="532"/>
      <c r="D9" s="532"/>
      <c r="E9" s="532"/>
      <c r="F9" s="532"/>
      <c r="G9" s="532"/>
      <c r="H9" s="532" t="s">
        <v>93</v>
      </c>
      <c r="I9" s="532"/>
      <c r="J9" s="532"/>
      <c r="K9" s="532"/>
      <c r="L9" s="532"/>
      <c r="M9" s="532"/>
      <c r="N9" s="532"/>
      <c r="O9" s="532" t="s">
        <v>94</v>
      </c>
      <c r="P9" s="532"/>
      <c r="Q9" s="532"/>
      <c r="R9" s="532"/>
      <c r="S9" s="532"/>
      <c r="T9" s="532"/>
      <c r="U9" s="532"/>
      <c r="V9" s="532"/>
      <c r="W9" s="532"/>
      <c r="X9" s="532" t="s">
        <v>95</v>
      </c>
      <c r="Y9" s="532"/>
      <c r="Z9" s="532"/>
      <c r="AA9" s="532"/>
      <c r="AB9" s="532"/>
      <c r="AC9" s="532"/>
      <c r="AD9" s="532"/>
      <c r="AE9" s="532" t="s">
        <v>96</v>
      </c>
      <c r="AF9" s="532"/>
      <c r="AG9" s="532"/>
      <c r="AH9" s="532"/>
      <c r="AI9" s="532"/>
      <c r="AJ9" s="532"/>
      <c r="AK9" s="532"/>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533" t="s">
        <v>97</v>
      </c>
      <c r="B10" s="532" t="s">
        <v>22</v>
      </c>
      <c r="C10" s="534" t="s">
        <v>24</v>
      </c>
      <c r="D10" s="534" t="s">
        <v>26</v>
      </c>
      <c r="E10" s="532" t="s">
        <v>28</v>
      </c>
      <c r="F10" s="534" t="s">
        <v>30</v>
      </c>
      <c r="G10" s="534" t="s">
        <v>98</v>
      </c>
      <c r="H10" s="534" t="s">
        <v>99</v>
      </c>
      <c r="I10" s="532" t="s">
        <v>100</v>
      </c>
      <c r="J10" s="534" t="s">
        <v>101</v>
      </c>
      <c r="K10" s="534" t="s">
        <v>102</v>
      </c>
      <c r="L10" s="534" t="s">
        <v>103</v>
      </c>
      <c r="M10" s="532" t="s">
        <v>100</v>
      </c>
      <c r="N10" s="534" t="s">
        <v>36</v>
      </c>
      <c r="O10" s="535" t="s">
        <v>104</v>
      </c>
      <c r="P10" s="534" t="s">
        <v>38</v>
      </c>
      <c r="Q10" s="534" t="s">
        <v>40</v>
      </c>
      <c r="R10" s="534" t="s">
        <v>105</v>
      </c>
      <c r="S10" s="534"/>
      <c r="T10" s="534"/>
      <c r="U10" s="534"/>
      <c r="V10" s="534"/>
      <c r="W10" s="534"/>
      <c r="X10" s="535" t="s">
        <v>106</v>
      </c>
      <c r="Y10" s="535" t="s">
        <v>107</v>
      </c>
      <c r="Z10" s="535" t="s">
        <v>100</v>
      </c>
      <c r="AA10" s="535" t="s">
        <v>108</v>
      </c>
      <c r="AB10" s="535" t="s">
        <v>100</v>
      </c>
      <c r="AC10" s="535" t="s">
        <v>109</v>
      </c>
      <c r="AD10" s="535" t="s">
        <v>56</v>
      </c>
      <c r="AE10" s="534" t="s">
        <v>96</v>
      </c>
      <c r="AF10" s="534" t="s">
        <v>110</v>
      </c>
      <c r="AG10" s="534" t="s">
        <v>111</v>
      </c>
      <c r="AH10" s="534" t="s">
        <v>112</v>
      </c>
      <c r="AI10" s="534" t="s">
        <v>113</v>
      </c>
      <c r="AJ10" s="534" t="s">
        <v>114</v>
      </c>
      <c r="AK10" s="534"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533"/>
      <c r="B11" s="532"/>
      <c r="C11" s="534"/>
      <c r="D11" s="534"/>
      <c r="E11" s="532"/>
      <c r="F11" s="534"/>
      <c r="G11" s="534"/>
      <c r="H11" s="534"/>
      <c r="I11" s="532"/>
      <c r="J11" s="534"/>
      <c r="K11" s="534"/>
      <c r="L11" s="532"/>
      <c r="M11" s="532"/>
      <c r="N11" s="534"/>
      <c r="O11" s="535"/>
      <c r="P11" s="534"/>
      <c r="Q11" s="534"/>
      <c r="R11" s="162" t="s">
        <v>115</v>
      </c>
      <c r="S11" s="162" t="s">
        <v>116</v>
      </c>
      <c r="T11" s="162" t="s">
        <v>117</v>
      </c>
      <c r="U11" s="162" t="s">
        <v>118</v>
      </c>
      <c r="V11" s="162" t="s">
        <v>119</v>
      </c>
      <c r="W11" s="162" t="s">
        <v>120</v>
      </c>
      <c r="X11" s="535"/>
      <c r="Y11" s="535"/>
      <c r="Z11" s="535"/>
      <c r="AA11" s="535"/>
      <c r="AB11" s="535"/>
      <c r="AC11" s="535"/>
      <c r="AD11" s="535"/>
      <c r="AE11" s="534"/>
      <c r="AF11" s="534"/>
      <c r="AG11" s="534"/>
      <c r="AH11" s="534"/>
      <c r="AI11" s="534"/>
      <c r="AJ11" s="534"/>
      <c r="AK11" s="534"/>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536">
        <v>1</v>
      </c>
      <c r="B12" s="537" t="s">
        <v>246</v>
      </c>
      <c r="C12" s="537" t="s">
        <v>381</v>
      </c>
      <c r="D12" s="537" t="s">
        <v>382</v>
      </c>
      <c r="E12" s="538" t="str">
        <f>+IF(ISTEXT(D12)=TRUE,CONCATENATE(B12," POR ",C12," DEBIDO A ",D12),"DILIGENCIE LAS CASILLAS ANTERIORES")</f>
        <v>Posibilidad de afectación Reputacional POR falta de preparación, adecuada aplicación de protocolos ante emergencias y mal estado de equipos y vehiculos DEBIDO A la no estandarización de procedimientos operativos normalizados y no realización de mantenimiento preventivo a los equipos y vehiculos</v>
      </c>
      <c r="F12" s="537" t="s">
        <v>121</v>
      </c>
      <c r="G12" s="539">
        <v>365</v>
      </c>
      <c r="H12" s="541" t="str">
        <f>IF(G12&lt;=0,"",IF(G12&lt;=2,"Muy Baja",IF(G12&lt;=24,"Baja",IF(G12&lt;=500,"Media",IF(G12&lt;=5000,"Alta","Muy Alta")))))</f>
        <v>Media</v>
      </c>
      <c r="I12" s="542">
        <f>IF(H12="","",IF(H12="Muy Baja",0.2,IF(H12="Baja",0.4,IF(H12="Media",0.6,IF(H12="Alta",0.8,IF(H12="Muy Alta",1,))))))</f>
        <v>0.6</v>
      </c>
      <c r="J12" s="543" t="s">
        <v>130</v>
      </c>
      <c r="K12" s="542" t="str">
        <f ca="1">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541" t="str">
        <f ca="1">IF(OR(K12='Tabla Impacto'!$C$11,K12='Tabla Impacto'!$D$11),"Leve",IF(OR(K12='Tabla Impacto'!$C$12,K12='Tabla Impacto'!$D$12),"Menor",IF(OR(K12='Tabla Impacto'!$C$13,K12='Tabla Impacto'!$D$13),"Moderado",IF(OR(K12='Tabla Impacto'!$C$14,K12='Tabla Impacto'!$D$14),"Mayor",IF(OR(K12='Tabla Impacto'!$C$15,K12='Tabla Impacto'!$D$15),"Catastrófico","")))))</f>
        <v>Moderado</v>
      </c>
      <c r="M12" s="542">
        <f ca="1">IF(L12="","",IF(L12="Leve",0.2,IF(L12="Menor",0.4,IF(L12="Moderado",0.6,IF(L12="Mayor",0.8,IF(L12="Catastrófico",1,))))))</f>
        <v>0.6</v>
      </c>
      <c r="N12" s="540"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63">
        <v>1</v>
      </c>
      <c r="P12" s="165" t="s">
        <v>383</v>
      </c>
      <c r="Q12" s="166" t="str">
        <f>IF(OR(R12="Preventivo",R12="Detectivo"),"Probabilidad",IF(R12="Correctivo","Impacto",""))</f>
        <v>Probabilidad</v>
      </c>
      <c r="R12" s="167" t="s">
        <v>123</v>
      </c>
      <c r="S12" s="167" t="s">
        <v>124</v>
      </c>
      <c r="T12" s="168" t="str">
        <f>IF(AND(R12="Preventivo",S12="Automático"),"50%",IF(AND(R12="Preventivo",S12="Manual"),"40%",IF(AND(R12="Detectivo",S12="Automático"),"40%",IF(AND(R12="Detectivo",S12="Manual"),"30%",IF(AND(R12="Correctivo",S12="Automático"),"35%",IF(AND(R12="Correctivo",S12="Manual"),"25%",""))))))</f>
        <v>40%</v>
      </c>
      <c r="U12" s="167" t="s">
        <v>125</v>
      </c>
      <c r="V12" s="167" t="s">
        <v>126</v>
      </c>
      <c r="W12" s="167" t="s">
        <v>127</v>
      </c>
      <c r="X12" s="169">
        <f>IFERROR(IF(Q12="Probabilidad",(I12-(+I12*T12)),IF(Q12="Impacto",I12,"")),"")</f>
        <v>0.36</v>
      </c>
      <c r="Y12" s="170" t="str">
        <f>IFERROR(IF(X12="","",IF(X12&lt;=0.2,"Muy Baja",IF(X12&lt;=0.4,"Baja",IF(X12&lt;=0.6,"Media",IF(X12&lt;=0.8,"Alta","Muy Alta"))))),"")</f>
        <v>Baja</v>
      </c>
      <c r="Z12" s="168">
        <f>+X12</f>
        <v>0.36</v>
      </c>
      <c r="AA12" s="170" t="str">
        <f>IFERROR(IF(AB12="","",IF(AB12&lt;=0.2,"Leve",IF(AB12&lt;=0.4,"Menor",IF(AB12&lt;=0.6,"Moderado",IF(AB12&lt;=0.8,"Mayor","Catastrófico"))))),"")</f>
        <v/>
      </c>
      <c r="AB12" s="169" t="str">
        <f>IFERROR(IF(Q16="Impacto",(M16-(+M16*T16)),IF(Q16="Probabilidad",M16,"")),"")</f>
        <v/>
      </c>
      <c r="AC12" s="17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67" t="s">
        <v>128</v>
      </c>
      <c r="AE12" s="172" t="s">
        <v>384</v>
      </c>
      <c r="AF12" s="172" t="s">
        <v>385</v>
      </c>
      <c r="AG12" s="173">
        <v>45962</v>
      </c>
      <c r="AH12" s="173">
        <v>46022</v>
      </c>
      <c r="AI12" s="174"/>
      <c r="AJ12" s="175"/>
      <c r="AK12" s="16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158" customFormat="1" ht="94.5" customHeight="1" x14ac:dyDescent="0.25">
      <c r="A13" s="536"/>
      <c r="B13" s="537"/>
      <c r="C13" s="537"/>
      <c r="D13" s="537"/>
      <c r="E13" s="538"/>
      <c r="F13" s="537"/>
      <c r="G13" s="539"/>
      <c r="H13" s="541"/>
      <c r="I13" s="542"/>
      <c r="J13" s="543"/>
      <c r="K13" s="542"/>
      <c r="L13" s="541"/>
      <c r="M13" s="542"/>
      <c r="N13" s="540"/>
      <c r="O13" s="178">
        <v>2</v>
      </c>
      <c r="P13" s="184" t="s">
        <v>386</v>
      </c>
      <c r="Q13" s="179" t="str">
        <f>IF(OR(R13="Preventivo",R13="Detectivo"),"Probabilidad",IF(R13="Correctivo","Impacto",""))</f>
        <v>Probabilidad</v>
      </c>
      <c r="R13" s="183" t="s">
        <v>123</v>
      </c>
      <c r="S13" s="183" t="s">
        <v>124</v>
      </c>
      <c r="T13" s="180" t="str">
        <f>IF(AND(R13="Preventivo",S13="Automático"),"50%",IF(AND(R13="Preventivo",S13="Manual"),"40%",IF(AND(R13="Detectivo",S13="Automático"),"40%",IF(AND(R13="Detectivo",S13="Manual"),"30%",IF(AND(R13="Correctivo",S13="Automático"),"35%",IF(AND(R13="Correctivo",S13="Manual"),"25%",""))))))</f>
        <v>40%</v>
      </c>
      <c r="U13" s="183" t="s">
        <v>125</v>
      </c>
      <c r="V13" s="183" t="s">
        <v>126</v>
      </c>
      <c r="W13" s="183" t="s">
        <v>127</v>
      </c>
      <c r="X13" s="185">
        <f>IFERROR(IF(Q13="Probabilidad",(I13-(+I13*T13)),IF(Q13="Impacto",I13,"")),"")</f>
        <v>0</v>
      </c>
      <c r="Y13" s="181" t="str">
        <f>IFERROR(IF(X13="","",IF(X13&lt;=0.2,"Muy Baja",IF(X13&lt;=0.4,"Baja",IF(X13&lt;=0.6,"Media",IF(X13&lt;=0.8,"Alta","Muy Alta"))))),"")</f>
        <v>Muy Baja</v>
      </c>
      <c r="Z13" s="180">
        <f>+X13</f>
        <v>0</v>
      </c>
      <c r="AA13" s="181" t="str">
        <f>IFERROR(IF(AB13="","",IF(AB13&lt;=0.2,"Leve",IF(AB13&lt;=0.4,"Menor",IF(AB13&lt;=0.6,"Moderado",IF(AB13&lt;=0.8,"Mayor","Catastrófico"))))),"")</f>
        <v/>
      </c>
      <c r="AB13" s="185" t="str">
        <f>IFERROR(IF(Q18="Impacto",(M18-(+M18*T18)),IF(Q18="Probabilidad",M18,"")),"")</f>
        <v/>
      </c>
      <c r="AC13" s="182"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7" t="s">
        <v>128</v>
      </c>
      <c r="AE13" s="172" t="s">
        <v>387</v>
      </c>
      <c r="AF13" s="172" t="s">
        <v>385</v>
      </c>
      <c r="AG13" s="173">
        <v>45870</v>
      </c>
      <c r="AH13" s="173">
        <v>46022</v>
      </c>
      <c r="AI13" s="176"/>
      <c r="AJ13" s="176"/>
      <c r="AK13" s="176"/>
    </row>
    <row r="14" spans="1:100" s="158" customFormat="1" ht="94.5" customHeight="1" x14ac:dyDescent="0.25">
      <c r="A14" s="536"/>
      <c r="B14" s="537"/>
      <c r="C14" s="537"/>
      <c r="D14" s="537"/>
      <c r="E14" s="538"/>
      <c r="F14" s="537"/>
      <c r="G14" s="539"/>
      <c r="H14" s="541"/>
      <c r="I14" s="542"/>
      <c r="J14" s="543"/>
      <c r="K14" s="542"/>
      <c r="L14" s="541"/>
      <c r="M14" s="542"/>
      <c r="N14" s="540"/>
      <c r="O14" s="178">
        <v>3</v>
      </c>
      <c r="P14" s="184" t="s">
        <v>388</v>
      </c>
      <c r="Q14" s="179" t="s">
        <v>133</v>
      </c>
      <c r="R14" s="183" t="s">
        <v>129</v>
      </c>
      <c r="S14" s="183" t="s">
        <v>124</v>
      </c>
      <c r="T14" s="180" t="str">
        <f>IF(AND(R14="Preventivo",S14="Automático"),"50%",IF(AND(R14="Preventivo",S14="Manual"),"40%",IF(AND(R14="Detectivo",S14="Automático"),"40%",IF(AND(R14="Detectivo",S14="Manual"),"30%",IF(AND(R14="Correctivo",S14="Automático"),"35%",IF(AND(R14="Correctivo",S14="Manual"),"25%",""))))))</f>
        <v>30%</v>
      </c>
      <c r="U14" s="183" t="s">
        <v>125</v>
      </c>
      <c r="V14" s="183" t="s">
        <v>126</v>
      </c>
      <c r="W14" s="183" t="s">
        <v>127</v>
      </c>
      <c r="X14" s="185">
        <f>IFERROR(IF(Q14="Probabilidad",(I14-(+I14*T14)),IF(Q14="Impacto",I14,"")),"")</f>
        <v>0</v>
      </c>
      <c r="Y14" s="181" t="str">
        <f>IFERROR(IF(X14="","",IF(X14&lt;=0.2,"Muy Baja",IF(X14&lt;=0.4,"Baja",IF(X14&lt;=0.6,"Media",IF(X14&lt;=0.8,"Alta","Muy Alta"))))),"")</f>
        <v>Muy Baja</v>
      </c>
      <c r="Z14" s="180">
        <f>+X14</f>
        <v>0</v>
      </c>
      <c r="AA14" s="181" t="str">
        <f>IFERROR(IF(AB14="","",IF(AB14&lt;=0.2,"Leve",IF(AB14&lt;=0.4,"Menor",IF(AB14&lt;=0.6,"Moderado",IF(AB14&lt;=0.8,"Mayor","Catastrófico"))))),"")</f>
        <v/>
      </c>
      <c r="AB14" s="185" t="str">
        <f>IFERROR(IF(Q19="Impacto",(M19-(+M19*T19)),IF(Q19="Probabilidad",M19,"")),"")</f>
        <v/>
      </c>
      <c r="AC14" s="182"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167" t="s">
        <v>128</v>
      </c>
      <c r="AE14" s="172" t="s">
        <v>389</v>
      </c>
      <c r="AF14" s="172" t="s">
        <v>385</v>
      </c>
      <c r="AG14" s="173">
        <v>45717</v>
      </c>
      <c r="AH14" s="173">
        <v>46022</v>
      </c>
      <c r="AI14" s="176"/>
      <c r="AJ14" s="176"/>
      <c r="AK14" s="176"/>
    </row>
    <row r="15" spans="1:100" ht="78" x14ac:dyDescent="0.3">
      <c r="A15" s="536"/>
      <c r="B15" s="537"/>
      <c r="C15" s="537"/>
      <c r="D15" s="537"/>
      <c r="E15" s="538"/>
      <c r="F15" s="537"/>
      <c r="G15" s="539"/>
      <c r="H15" s="541"/>
      <c r="I15" s="542"/>
      <c r="J15" s="543"/>
      <c r="K15" s="542"/>
      <c r="L15" s="541"/>
      <c r="M15" s="542"/>
      <c r="N15" s="540"/>
      <c r="O15" s="178">
        <v>4</v>
      </c>
      <c r="P15" s="184" t="s">
        <v>390</v>
      </c>
      <c r="Q15" s="179" t="s">
        <v>133</v>
      </c>
      <c r="R15" s="183" t="s">
        <v>123</v>
      </c>
      <c r="S15" s="183" t="s">
        <v>124</v>
      </c>
      <c r="T15" s="180" t="str">
        <f>IF(AND(R15="Preventivo",S15="Automático"),"50%",IF(AND(R15="Preventivo",S15="Manual"),"40%",IF(AND(R15="Detectivo",S15="Automático"),"40%",IF(AND(R15="Detectivo",S15="Manual"),"30%",IF(AND(R15="Correctivo",S15="Automático"),"35%",IF(AND(R15="Correctivo",S15="Manual"),"25%",""))))))</f>
        <v>40%</v>
      </c>
      <c r="U15" s="183" t="s">
        <v>213</v>
      </c>
      <c r="V15" s="183" t="s">
        <v>126</v>
      </c>
      <c r="W15" s="183" t="s">
        <v>219</v>
      </c>
      <c r="X15" s="185">
        <f>IFERROR(IF(Q15="Probabilidad",(I15-(+I15*T15)),IF(Q15="Impacto",I15,"")),"")</f>
        <v>0</v>
      </c>
      <c r="Y15" s="181" t="str">
        <f>IFERROR(IF(X15="","",IF(X15&lt;=0.2,"Muy Baja",IF(X15&lt;=0.4,"Baja",IF(X15&lt;=0.6,"Media",IF(X15&lt;=0.8,"Alta","Muy Alta"))))),"")</f>
        <v>Muy Baja</v>
      </c>
      <c r="Z15" s="180">
        <f>+X15</f>
        <v>0</v>
      </c>
      <c r="AA15" s="181"/>
      <c r="AB15" s="185"/>
      <c r="AC15" s="182"/>
      <c r="AD15" s="167" t="s">
        <v>128</v>
      </c>
      <c r="AE15" s="172" t="s">
        <v>391</v>
      </c>
      <c r="AF15" s="172" t="s">
        <v>385</v>
      </c>
      <c r="AG15" s="173">
        <v>45717</v>
      </c>
      <c r="AH15" s="173">
        <v>46022</v>
      </c>
      <c r="AI15" s="177"/>
      <c r="AJ15" s="177"/>
      <c r="AK15" s="177"/>
    </row>
    <row r="16" spans="1:100" ht="14.1" customHeight="1" x14ac:dyDescent="0.3">
      <c r="A16" s="26"/>
      <c r="B16" s="159"/>
      <c r="C16" s="161"/>
      <c r="D16" s="161"/>
      <c r="E16" s="160"/>
      <c r="F16" s="25"/>
      <c r="G16" s="7"/>
      <c r="H16" s="7"/>
      <c r="I16" s="7"/>
      <c r="J16" s="7"/>
      <c r="K16" s="7"/>
      <c r="L16" s="7"/>
      <c r="M16" s="7"/>
      <c r="N16" s="7"/>
      <c r="O16" s="25"/>
      <c r="P16" s="14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row>
    <row r="17" spans="1:46" x14ac:dyDescent="0.3">
      <c r="A17" s="26"/>
      <c r="B17" s="26"/>
      <c r="C17" s="26"/>
      <c r="D17" s="26"/>
      <c r="E17" s="7"/>
      <c r="F17" s="25"/>
      <c r="G17" s="7"/>
      <c r="H17" s="7"/>
      <c r="I17" s="7"/>
      <c r="J17" s="7"/>
      <c r="K17" s="7"/>
      <c r="L17" s="7"/>
      <c r="M17" s="7"/>
      <c r="N17" s="7"/>
      <c r="O17" s="25"/>
      <c r="P17" s="14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row>
    <row r="18" spans="1:46" x14ac:dyDescent="0.3">
      <c r="A18" s="26"/>
      <c r="B18" s="26"/>
      <c r="C18" s="26"/>
      <c r="D18" s="26"/>
      <c r="E18" s="7"/>
      <c r="F18" s="25"/>
      <c r="G18" s="7"/>
      <c r="H18" s="7"/>
      <c r="I18" s="7"/>
      <c r="J18" s="7"/>
      <c r="K18" s="7"/>
      <c r="L18" s="7"/>
      <c r="M18" s="7"/>
      <c r="N18" s="7"/>
      <c r="O18" s="25"/>
      <c r="P18" s="14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row>
    <row r="19" spans="1:46"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46"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46"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46"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46"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46"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46"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46"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46"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46"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46"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46"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46"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3">
      <c r="A50" s="26"/>
      <c r="B50" s="26"/>
      <c r="C50" s="26"/>
      <c r="D50" s="26"/>
      <c r="E50" s="7"/>
      <c r="F50" s="25"/>
      <c r="G50" s="7"/>
      <c r="H50" s="7"/>
      <c r="I50" s="7"/>
      <c r="J50" s="7"/>
      <c r="K50" s="7"/>
      <c r="L50" s="7"/>
      <c r="M50" s="7"/>
      <c r="N50" s="7"/>
      <c r="O50" s="25"/>
      <c r="P50" s="14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row r="51" spans="1:46" x14ac:dyDescent="0.3">
      <c r="A51" s="26"/>
      <c r="B51" s="26"/>
      <c r="C51" s="26"/>
      <c r="D51" s="26"/>
      <c r="E51" s="7"/>
      <c r="F51" s="25"/>
      <c r="G51" s="7"/>
      <c r="H51" s="7"/>
      <c r="I51" s="7"/>
      <c r="J51" s="7"/>
      <c r="K51" s="7"/>
      <c r="L51" s="7"/>
      <c r="M51" s="7"/>
      <c r="N51" s="7"/>
      <c r="O51" s="25"/>
      <c r="P51" s="14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row>
    <row r="52" spans="1:46" x14ac:dyDescent="0.3">
      <c r="A52" s="26"/>
      <c r="B52" s="26"/>
      <c r="C52" s="26"/>
      <c r="D52" s="26"/>
      <c r="E52" s="7"/>
      <c r="F52" s="25"/>
      <c r="G52" s="7"/>
      <c r="H52" s="7"/>
      <c r="I52" s="7"/>
      <c r="J52" s="7"/>
      <c r="K52" s="7"/>
      <c r="L52" s="7"/>
      <c r="M52" s="7"/>
      <c r="N52" s="7"/>
      <c r="O52" s="25"/>
      <c r="P52" s="14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row>
  </sheetData>
  <dataConsolidate/>
  <mergeCells count="64">
    <mergeCell ref="N12:N15"/>
    <mergeCell ref="H12:H15"/>
    <mergeCell ref="I12:I15"/>
    <mergeCell ref="J12:J15"/>
    <mergeCell ref="K12:K15"/>
    <mergeCell ref="L12:L15"/>
    <mergeCell ref="M12:M15"/>
    <mergeCell ref="AI10:AI11"/>
    <mergeCell ref="AJ10:AJ11"/>
    <mergeCell ref="AK10:AK11"/>
    <mergeCell ref="A12:A15"/>
    <mergeCell ref="B12:B15"/>
    <mergeCell ref="C12:C15"/>
    <mergeCell ref="D12:D15"/>
    <mergeCell ref="E12:E15"/>
    <mergeCell ref="F12:F15"/>
    <mergeCell ref="G12:G15"/>
    <mergeCell ref="AC10:AC11"/>
    <mergeCell ref="AD10:AD11"/>
    <mergeCell ref="AE10:AE11"/>
    <mergeCell ref="AF10:AF11"/>
    <mergeCell ref="AG10:AG11"/>
    <mergeCell ref="AH10:AH11"/>
    <mergeCell ref="AB10:AB11"/>
    <mergeCell ref="L10:L11"/>
    <mergeCell ref="M10:M11"/>
    <mergeCell ref="N10:N11"/>
    <mergeCell ref="O10:O11"/>
    <mergeCell ref="P10:P11"/>
    <mergeCell ref="Q10:Q11"/>
    <mergeCell ref="R10:W10"/>
    <mergeCell ref="X10:X11"/>
    <mergeCell ref="Y10:Y11"/>
    <mergeCell ref="Z10:Z11"/>
    <mergeCell ref="AA10:AA11"/>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8:B8"/>
    <mergeCell ref="C8:N8"/>
    <mergeCell ref="A1:D4"/>
    <mergeCell ref="E1:AI4"/>
    <mergeCell ref="AJ1:AK1"/>
    <mergeCell ref="AJ2:AK2"/>
    <mergeCell ref="AJ3:AK3"/>
    <mergeCell ref="AJ4:AK4"/>
    <mergeCell ref="A6:B6"/>
    <mergeCell ref="C6:N6"/>
    <mergeCell ref="O6:Q6"/>
    <mergeCell ref="A7:B7"/>
    <mergeCell ref="C7:N7"/>
  </mergeCells>
  <conditionalFormatting sqref="H12">
    <cfRule type="cellIs" dxfId="57" priority="25" operator="equal">
      <formula>"Muy Alta"</formula>
    </cfRule>
    <cfRule type="cellIs" dxfId="56" priority="26" operator="equal">
      <formula>"Alta"</formula>
    </cfRule>
    <cfRule type="cellIs" dxfId="55" priority="27" operator="equal">
      <formula>"Media"</formula>
    </cfRule>
    <cfRule type="cellIs" dxfId="54" priority="28" operator="equal">
      <formula>"Baja"</formula>
    </cfRule>
    <cfRule type="cellIs" dxfId="53" priority="29" operator="equal">
      <formula>"Muy Baja"</formula>
    </cfRule>
  </conditionalFormatting>
  <conditionalFormatting sqref="K12">
    <cfRule type="containsText" dxfId="52" priority="15" operator="containsText" text="❌">
      <formula>NOT(ISERROR(SEARCH("❌",K12)))</formula>
    </cfRule>
  </conditionalFormatting>
  <conditionalFormatting sqref="L12">
    <cfRule type="cellIs" dxfId="51" priority="20" operator="equal">
      <formula>"Catastrófico"</formula>
    </cfRule>
    <cfRule type="cellIs" dxfId="50" priority="21" operator="equal">
      <formula>"Mayor"</formula>
    </cfRule>
    <cfRule type="cellIs" dxfId="49" priority="22" operator="equal">
      <formula>"Moderado"</formula>
    </cfRule>
    <cfRule type="cellIs" dxfId="48" priority="23" operator="equal">
      <formula>"Menor"</formula>
    </cfRule>
    <cfRule type="cellIs" dxfId="47" priority="24" operator="equal">
      <formula>"Leve"</formula>
    </cfRule>
  </conditionalFormatting>
  <conditionalFormatting sqref="N12">
    <cfRule type="cellIs" dxfId="46" priority="16" operator="equal">
      <formula>"Extremo"</formula>
    </cfRule>
    <cfRule type="cellIs" dxfId="45" priority="17" operator="equal">
      <formula>"Alto"</formula>
    </cfRule>
    <cfRule type="cellIs" dxfId="44" priority="18" operator="equal">
      <formula>"Moderado"</formula>
    </cfRule>
    <cfRule type="cellIs" dxfId="43" priority="19" operator="equal">
      <formula>"Bajo"</formula>
    </cfRule>
  </conditionalFormatting>
  <conditionalFormatting sqref="Y12:Y15">
    <cfRule type="cellIs" dxfId="42" priority="10" operator="equal">
      <formula>"Muy Alta"</formula>
    </cfRule>
    <cfRule type="cellIs" dxfId="41" priority="11" operator="equal">
      <formula>"Alta"</formula>
    </cfRule>
    <cfRule type="cellIs" dxfId="40" priority="12" operator="equal">
      <formula>"Media"</formula>
    </cfRule>
    <cfRule type="cellIs" dxfId="39" priority="13" operator="equal">
      <formula>"Baja"</formula>
    </cfRule>
    <cfRule type="cellIs" dxfId="38" priority="14" operator="equal">
      <formula>"Muy Baja"</formula>
    </cfRule>
  </conditionalFormatting>
  <conditionalFormatting sqref="AA12:AA14">
    <cfRule type="cellIs" dxfId="37" priority="5" operator="equal">
      <formula>"Catastrófico"</formula>
    </cfRule>
    <cfRule type="cellIs" dxfId="36" priority="6" operator="equal">
      <formula>"Mayor"</formula>
    </cfRule>
    <cfRule type="cellIs" dxfId="35" priority="7" operator="equal">
      <formula>"Moderado"</formula>
    </cfRule>
    <cfRule type="cellIs" dxfId="34" priority="8" operator="equal">
      <formula>"Menor"</formula>
    </cfRule>
    <cfRule type="cellIs" dxfId="33" priority="9" operator="equal">
      <formula>"Leve"</formula>
    </cfRule>
  </conditionalFormatting>
  <conditionalFormatting sqref="AC12:AC14">
    <cfRule type="cellIs" dxfId="32" priority="1" operator="equal">
      <formula>"Extremo"</formula>
    </cfRule>
    <cfRule type="cellIs" dxfId="31" priority="2" operator="equal">
      <formula>"Alto"</formula>
    </cfRule>
    <cfRule type="cellIs" dxfId="30" priority="3" operator="equal">
      <formula>"Moderado"</formula>
    </cfRule>
    <cfRule type="cellIs" dxfId="29"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58A503A-B7A7-AE4B-9126-5333AD5AA3B6}">
          <x14:formula1>
            <xm:f>'Opciones Tratamiento'!$B$2:$B$5</xm:f>
          </x14:formula1>
          <xm:sqref>AD12:AD15</xm:sqref>
        </x14:dataValidation>
        <x14:dataValidation type="list" allowBlank="1" showInputMessage="1" showErrorMessage="1" xr:uid="{ABCA09B3-499B-6B43-8EBD-DF6DD98358BF}">
          <x14:formula1>
            <xm:f>'Opciones Tratamiento'!$B$9:$B$10</xm:f>
          </x14:formula1>
          <xm:sqref>AK12</xm:sqref>
        </x14:dataValidation>
        <x14:dataValidation type="custom" allowBlank="1" showInputMessage="1" showErrorMessage="1" error="Recuerde que las acciones se generan bajo la medida de mitigar el riesgo" xr:uid="{73042055-E4F1-C341-853A-536E68365D7D}">
          <x14:formula1>
            <xm:f>IF(OR(AD12='Opciones Tratamiento'!$B$2,AD12='Opciones Tratamiento'!$B$3,AD12='Opciones Tratamiento'!$B$4),ISBLANK(AD12),ISTEXT(AD12))</xm:f>
          </x14:formula1>
          <xm:sqref>AJ12</xm:sqref>
        </x14:dataValidation>
        <x14:dataValidation type="custom" allowBlank="1" showInputMessage="1" showErrorMessage="1" error="Recuerde que las acciones se generan bajo la medida de mitigar el riesgo" xr:uid="{8EF7DD68-8978-DC4C-9FB7-7B3D64CF5251}">
          <x14:formula1>
            <xm:f>IF(OR(AD12='Opciones Tratamiento'!$B$2,AD12='Opciones Tratamiento'!$B$3,AD12='Opciones Tratamiento'!$B$4),ISBLANK(AD12),ISTEXT(AD12))</xm:f>
          </x14:formula1>
          <xm:sqref>AI12</xm:sqref>
        </x14:dataValidation>
        <x14:dataValidation type="list" allowBlank="1" showInputMessage="1" showErrorMessage="1" xr:uid="{12B8B2E6-38D3-9E49-837F-BC29BC14D93C}">
          <x14:formula1>
            <xm:f>'Tabla Impacto'!$F$210:$F$221</xm:f>
          </x14:formula1>
          <xm:sqref>J12</xm:sqref>
        </x14:dataValidation>
        <x14:dataValidation type="list" allowBlank="1" showInputMessage="1" showErrorMessage="1" xr:uid="{78C62500-A500-044A-BBAC-E8AA3C45D9EB}">
          <x14:formula1>
            <xm:f>'Opciones Tratamiento'!$E$2:$E$4</xm:f>
          </x14:formula1>
          <xm:sqref>B12</xm:sqref>
        </x14:dataValidation>
        <x14:dataValidation type="list" allowBlank="1" showInputMessage="1" showErrorMessage="1" xr:uid="{9C0AE0A0-4BF8-6445-8A1B-B675571C10FC}">
          <x14:formula1>
            <xm:f>'Opciones Tratamiento'!$B$13:$B$19</xm:f>
          </x14:formula1>
          <xm:sqref>F12</xm:sqref>
        </x14:dataValidation>
        <x14:dataValidation type="list" allowBlank="1" showInputMessage="1" showErrorMessage="1" xr:uid="{BE2EAFCD-D80C-A14B-98A1-EFC6F2806CF1}">
          <x14:formula1>
            <xm:f>'Tabla Valoración controles'!$D$13:$D$14</xm:f>
          </x14:formula1>
          <xm:sqref>W12:W15</xm:sqref>
        </x14:dataValidation>
        <x14:dataValidation type="list" allowBlank="1" showInputMessage="1" showErrorMessage="1" xr:uid="{B9602EDB-979E-9144-92A4-91930FABF18F}">
          <x14:formula1>
            <xm:f>'Tabla Valoración controles'!$D$11:$D$12</xm:f>
          </x14:formula1>
          <xm:sqref>V12:V15</xm:sqref>
        </x14:dataValidation>
        <x14:dataValidation type="list" allowBlank="1" showInputMessage="1" showErrorMessage="1" xr:uid="{2C53BC48-30B8-0447-97F1-3176AB6EF93A}">
          <x14:formula1>
            <xm:f>'Tabla Valoración controles'!$D$9:$D$10</xm:f>
          </x14:formula1>
          <xm:sqref>U12:U15</xm:sqref>
        </x14:dataValidation>
        <x14:dataValidation type="list" allowBlank="1" showInputMessage="1" showErrorMessage="1" xr:uid="{815DEE32-3A22-7A40-84F5-EB7B4976DA69}">
          <x14:formula1>
            <xm:f>'Tabla Valoración controles'!$D$7:$D$8</xm:f>
          </x14:formula1>
          <xm:sqref>S12:S15</xm:sqref>
        </x14:dataValidation>
        <x14:dataValidation type="list" allowBlank="1" showInputMessage="1" showErrorMessage="1" xr:uid="{2AC0225F-DB9E-BA44-A05C-00111C28D883}">
          <x14:formula1>
            <xm:f>'Tabla Valoración controles'!$D$4:$D$6</xm:f>
          </x14:formula1>
          <xm:sqref>R12:R15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A9FC2-5478-0E4D-8901-D2284270084A}">
  <sheetPr>
    <tabColor rgb="FFFF0000"/>
  </sheetPr>
  <dimension ref="A1:CV52"/>
  <sheetViews>
    <sheetView topLeftCell="F9" zoomScale="120" zoomScaleNormal="120" workbookViewId="0">
      <selection activeCell="F12" sqref="F12:F15"/>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502"/>
      <c r="B1" s="503"/>
      <c r="C1" s="503"/>
      <c r="D1" s="504"/>
      <c r="E1" s="511" t="s">
        <v>87</v>
      </c>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3"/>
      <c r="AJ1" s="520" t="s">
        <v>240</v>
      </c>
      <c r="AK1" s="52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505"/>
      <c r="B2" s="506"/>
      <c r="C2" s="506"/>
      <c r="D2" s="507"/>
      <c r="E2" s="514"/>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6"/>
      <c r="AJ2" s="521" t="s">
        <v>241</v>
      </c>
      <c r="AK2" s="52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505"/>
      <c r="B3" s="506"/>
      <c r="C3" s="506"/>
      <c r="D3" s="507"/>
      <c r="E3" s="514"/>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6"/>
      <c r="AJ3" s="521" t="s">
        <v>242</v>
      </c>
      <c r="AK3" s="52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508"/>
      <c r="B4" s="509"/>
      <c r="C4" s="509"/>
      <c r="D4" s="510"/>
      <c r="E4" s="517"/>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9"/>
      <c r="AJ4" s="520" t="s">
        <v>88</v>
      </c>
      <c r="AK4" s="52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6"/>
      <c r="B5" s="27"/>
      <c r="C5" s="26"/>
      <c r="D5" s="26"/>
      <c r="E5" s="7"/>
      <c r="F5" s="25"/>
      <c r="G5" s="7"/>
      <c r="H5" s="7"/>
      <c r="I5" s="7"/>
      <c r="J5" s="7"/>
      <c r="K5" s="7"/>
      <c r="L5" s="7"/>
      <c r="M5" s="7"/>
      <c r="N5" s="7"/>
      <c r="O5" s="25"/>
      <c r="P5" s="14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523" t="s">
        <v>89</v>
      </c>
      <c r="B6" s="524"/>
      <c r="C6" s="525" t="s">
        <v>392</v>
      </c>
      <c r="D6" s="526"/>
      <c r="E6" s="526"/>
      <c r="F6" s="526"/>
      <c r="G6" s="526"/>
      <c r="H6" s="526"/>
      <c r="I6" s="526"/>
      <c r="J6" s="526"/>
      <c r="K6" s="526"/>
      <c r="L6" s="526"/>
      <c r="M6" s="526"/>
      <c r="N6" s="527"/>
      <c r="O6" s="528"/>
      <c r="P6" s="528"/>
      <c r="Q6" s="528"/>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523" t="s">
        <v>90</v>
      </c>
      <c r="B7" s="524"/>
      <c r="C7" s="529" t="s">
        <v>393</v>
      </c>
      <c r="D7" s="530"/>
      <c r="E7" s="530"/>
      <c r="F7" s="530"/>
      <c r="G7" s="530"/>
      <c r="H7" s="530"/>
      <c r="I7" s="530"/>
      <c r="J7" s="530"/>
      <c r="K7" s="530"/>
      <c r="L7" s="530"/>
      <c r="M7" s="530"/>
      <c r="N7" s="531"/>
      <c r="O7" s="25"/>
      <c r="P7" s="14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97" t="s">
        <v>91</v>
      </c>
      <c r="B8" s="498"/>
      <c r="C8" s="499" t="s">
        <v>394</v>
      </c>
      <c r="D8" s="500"/>
      <c r="E8" s="500"/>
      <c r="F8" s="500"/>
      <c r="G8" s="500"/>
      <c r="H8" s="500"/>
      <c r="I8" s="500"/>
      <c r="J8" s="500"/>
      <c r="K8" s="500"/>
      <c r="L8" s="500"/>
      <c r="M8" s="500"/>
      <c r="N8" s="501"/>
      <c r="O8" s="25"/>
      <c r="P8" s="14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532" t="s">
        <v>92</v>
      </c>
      <c r="B9" s="532"/>
      <c r="C9" s="532"/>
      <c r="D9" s="532"/>
      <c r="E9" s="532"/>
      <c r="F9" s="532"/>
      <c r="G9" s="532"/>
      <c r="H9" s="532" t="s">
        <v>93</v>
      </c>
      <c r="I9" s="532"/>
      <c r="J9" s="532"/>
      <c r="K9" s="532"/>
      <c r="L9" s="532"/>
      <c r="M9" s="532"/>
      <c r="N9" s="532"/>
      <c r="O9" s="532" t="s">
        <v>94</v>
      </c>
      <c r="P9" s="532"/>
      <c r="Q9" s="532"/>
      <c r="R9" s="532"/>
      <c r="S9" s="532"/>
      <c r="T9" s="532"/>
      <c r="U9" s="532"/>
      <c r="V9" s="532"/>
      <c r="W9" s="532"/>
      <c r="X9" s="532" t="s">
        <v>95</v>
      </c>
      <c r="Y9" s="532"/>
      <c r="Z9" s="532"/>
      <c r="AA9" s="532"/>
      <c r="AB9" s="532"/>
      <c r="AC9" s="532"/>
      <c r="AD9" s="532"/>
      <c r="AE9" s="532" t="s">
        <v>96</v>
      </c>
      <c r="AF9" s="532"/>
      <c r="AG9" s="532"/>
      <c r="AH9" s="532"/>
      <c r="AI9" s="532"/>
      <c r="AJ9" s="532"/>
      <c r="AK9" s="532"/>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533" t="s">
        <v>97</v>
      </c>
      <c r="B10" s="532" t="s">
        <v>22</v>
      </c>
      <c r="C10" s="534" t="s">
        <v>24</v>
      </c>
      <c r="D10" s="534" t="s">
        <v>26</v>
      </c>
      <c r="E10" s="532" t="s">
        <v>28</v>
      </c>
      <c r="F10" s="534" t="s">
        <v>30</v>
      </c>
      <c r="G10" s="534" t="s">
        <v>98</v>
      </c>
      <c r="H10" s="534" t="s">
        <v>99</v>
      </c>
      <c r="I10" s="532" t="s">
        <v>100</v>
      </c>
      <c r="J10" s="534" t="s">
        <v>101</v>
      </c>
      <c r="K10" s="534" t="s">
        <v>102</v>
      </c>
      <c r="L10" s="534" t="s">
        <v>103</v>
      </c>
      <c r="M10" s="532" t="s">
        <v>100</v>
      </c>
      <c r="N10" s="534" t="s">
        <v>36</v>
      </c>
      <c r="O10" s="535" t="s">
        <v>104</v>
      </c>
      <c r="P10" s="534" t="s">
        <v>38</v>
      </c>
      <c r="Q10" s="534" t="s">
        <v>40</v>
      </c>
      <c r="R10" s="534" t="s">
        <v>105</v>
      </c>
      <c r="S10" s="534"/>
      <c r="T10" s="534"/>
      <c r="U10" s="534"/>
      <c r="V10" s="534"/>
      <c r="W10" s="534"/>
      <c r="X10" s="535" t="s">
        <v>106</v>
      </c>
      <c r="Y10" s="535" t="s">
        <v>107</v>
      </c>
      <c r="Z10" s="535" t="s">
        <v>100</v>
      </c>
      <c r="AA10" s="535" t="s">
        <v>108</v>
      </c>
      <c r="AB10" s="535" t="s">
        <v>100</v>
      </c>
      <c r="AC10" s="535" t="s">
        <v>109</v>
      </c>
      <c r="AD10" s="535" t="s">
        <v>56</v>
      </c>
      <c r="AE10" s="534" t="s">
        <v>96</v>
      </c>
      <c r="AF10" s="534" t="s">
        <v>110</v>
      </c>
      <c r="AG10" s="534" t="s">
        <v>111</v>
      </c>
      <c r="AH10" s="534" t="s">
        <v>112</v>
      </c>
      <c r="AI10" s="534" t="s">
        <v>113</v>
      </c>
      <c r="AJ10" s="534" t="s">
        <v>114</v>
      </c>
      <c r="AK10" s="534"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533"/>
      <c r="B11" s="532"/>
      <c r="C11" s="534"/>
      <c r="D11" s="534"/>
      <c r="E11" s="532"/>
      <c r="F11" s="534"/>
      <c r="G11" s="534"/>
      <c r="H11" s="534"/>
      <c r="I11" s="532"/>
      <c r="J11" s="534"/>
      <c r="K11" s="534"/>
      <c r="L11" s="532"/>
      <c r="M11" s="532"/>
      <c r="N11" s="534"/>
      <c r="O11" s="535"/>
      <c r="P11" s="534"/>
      <c r="Q11" s="534"/>
      <c r="R11" s="162" t="s">
        <v>115</v>
      </c>
      <c r="S11" s="162" t="s">
        <v>116</v>
      </c>
      <c r="T11" s="162" t="s">
        <v>117</v>
      </c>
      <c r="U11" s="162" t="s">
        <v>118</v>
      </c>
      <c r="V11" s="162" t="s">
        <v>119</v>
      </c>
      <c r="W11" s="162" t="s">
        <v>120</v>
      </c>
      <c r="X11" s="535"/>
      <c r="Y11" s="535"/>
      <c r="Z11" s="535"/>
      <c r="AA11" s="535"/>
      <c r="AB11" s="535"/>
      <c r="AC11" s="535"/>
      <c r="AD11" s="535"/>
      <c r="AE11" s="534"/>
      <c r="AF11" s="534"/>
      <c r="AG11" s="534"/>
      <c r="AH11" s="534"/>
      <c r="AI11" s="534"/>
      <c r="AJ11" s="534"/>
      <c r="AK11" s="534"/>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536">
        <v>1</v>
      </c>
      <c r="B12" s="537" t="s">
        <v>246</v>
      </c>
      <c r="C12" s="537" t="s">
        <v>395</v>
      </c>
      <c r="D12" s="537" t="s">
        <v>396</v>
      </c>
      <c r="E12" s="538" t="str">
        <f>+IF(ISTEXT(D12)=TRUE,CONCATENATE(B12," POR ",C12," DEBIDO A ",D12),"DILIGENCIE LAS CASILLAS ANTERIORES")</f>
        <v>Posibilidad de afectación Reputacional POR Falta de capacitación, programas de entrenamiento y reentrenamiento así como una comunicación asertiva DEBIDO A La no ejecución del plan institucional de capacitación</v>
      </c>
      <c r="F12" s="537" t="s">
        <v>121</v>
      </c>
      <c r="G12" s="539">
        <v>365</v>
      </c>
      <c r="H12" s="541" t="str">
        <f>IF(G12&lt;=0,"",IF(G12&lt;=2,"Muy Baja",IF(G12&lt;=24,"Baja",IF(G12&lt;=500,"Media",IF(G12&lt;=5000,"Alta","Muy Alta")))))</f>
        <v>Media</v>
      </c>
      <c r="I12" s="542">
        <f>IF(H12="","",IF(H12="Muy Baja",0.2,IF(H12="Baja",0.4,IF(H12="Media",0.6,IF(H12="Alta",0.8,IF(H12="Muy Alta",1,))))))</f>
        <v>0.6</v>
      </c>
      <c r="J12" s="543" t="s">
        <v>130</v>
      </c>
      <c r="K12" s="542" t="str">
        <f ca="1">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541" t="str">
        <f ca="1">IF(OR(K12='Tabla Impacto'!$C$11,K12='Tabla Impacto'!$D$11),"Leve",IF(OR(K12='Tabla Impacto'!$C$12,K12='Tabla Impacto'!$D$12),"Menor",IF(OR(K12='Tabla Impacto'!$C$13,K12='Tabla Impacto'!$D$13),"Moderado",IF(OR(K12='Tabla Impacto'!$C$14,K12='Tabla Impacto'!$D$14),"Mayor",IF(OR(K12='Tabla Impacto'!$C$15,K12='Tabla Impacto'!$D$15),"Catastrófico","")))))</f>
        <v>Moderado</v>
      </c>
      <c r="M12" s="542">
        <f ca="1">IF(L12="","",IF(L12="Leve",0.2,IF(L12="Menor",0.4,IF(L12="Moderado",0.6,IF(L12="Mayor",0.8,IF(L12="Catastrófico",1,))))))</f>
        <v>0.6</v>
      </c>
      <c r="N12" s="540"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63">
        <v>1</v>
      </c>
      <c r="P12" s="165" t="s">
        <v>397</v>
      </c>
      <c r="Q12" s="166" t="str">
        <f>IF(OR(R12="Preventivo",R12="Detectivo"),"Probabilidad",IF(R12="Correctivo","Impacto",""))</f>
        <v>Probabilidad</v>
      </c>
      <c r="R12" s="167" t="s">
        <v>123</v>
      </c>
      <c r="S12" s="167" t="s">
        <v>124</v>
      </c>
      <c r="T12" s="168" t="str">
        <f>IF(AND(R12="Preventivo",S12="Automático"),"50%",IF(AND(R12="Preventivo",S12="Manual"),"40%",IF(AND(R12="Detectivo",S12="Automático"),"40%",IF(AND(R12="Detectivo",S12="Manual"),"30%",IF(AND(R12="Correctivo",S12="Automático"),"35%",IF(AND(R12="Correctivo",S12="Manual"),"25%",""))))))</f>
        <v>40%</v>
      </c>
      <c r="U12" s="167" t="s">
        <v>125</v>
      </c>
      <c r="V12" s="167" t="s">
        <v>216</v>
      </c>
      <c r="W12" s="167" t="s">
        <v>127</v>
      </c>
      <c r="X12" s="169">
        <f>IFERROR(IF(Q12="Probabilidad",(I12-(+I12*T12)),IF(Q12="Impacto",I12,"")),"")</f>
        <v>0.36</v>
      </c>
      <c r="Y12" s="170" t="str">
        <f>IFERROR(IF(X12="","",IF(X12&lt;=0.2,"Muy Baja",IF(X12&lt;=0.4,"Baja",IF(X12&lt;=0.6,"Media",IF(X12&lt;=0.8,"Alta","Muy Alta"))))),"")</f>
        <v>Baja</v>
      </c>
      <c r="Z12" s="168">
        <f>+X12</f>
        <v>0.36</v>
      </c>
      <c r="AA12" s="170" t="str">
        <f>IFERROR(IF(AB12="","",IF(AB12&lt;=0.2,"Leve",IF(AB12&lt;=0.4,"Menor",IF(AB12&lt;=0.6,"Moderado",IF(AB12&lt;=0.8,"Mayor","Catastrófico"))))),"")</f>
        <v/>
      </c>
      <c r="AB12" s="169" t="str">
        <f>IFERROR(IF(Q16="Impacto",(M16-(+M16*T16)),IF(Q16="Probabilidad",M16,"")),"")</f>
        <v/>
      </c>
      <c r="AC12" s="17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67" t="s">
        <v>128</v>
      </c>
      <c r="AE12" s="172" t="s">
        <v>401</v>
      </c>
      <c r="AF12" s="172" t="s">
        <v>306</v>
      </c>
      <c r="AG12" s="173">
        <v>45962</v>
      </c>
      <c r="AH12" s="173">
        <v>46022</v>
      </c>
      <c r="AI12" s="174"/>
      <c r="AJ12" s="175"/>
      <c r="AK12" s="16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158" customFormat="1" ht="94.5" customHeight="1" x14ac:dyDescent="0.25">
      <c r="A13" s="536"/>
      <c r="B13" s="537"/>
      <c r="C13" s="537"/>
      <c r="D13" s="537"/>
      <c r="E13" s="538"/>
      <c r="F13" s="537"/>
      <c r="G13" s="539"/>
      <c r="H13" s="541"/>
      <c r="I13" s="542"/>
      <c r="J13" s="543"/>
      <c r="K13" s="542"/>
      <c r="L13" s="541"/>
      <c r="M13" s="542"/>
      <c r="N13" s="540"/>
      <c r="O13" s="178">
        <v>2</v>
      </c>
      <c r="P13" s="184" t="s">
        <v>398</v>
      </c>
      <c r="Q13" s="179" t="str">
        <f>IF(OR(R13="Preventivo",R13="Detectivo"),"Probabilidad",IF(R13="Correctivo","Impacto",""))</f>
        <v>Probabilidad</v>
      </c>
      <c r="R13" s="183" t="s">
        <v>123</v>
      </c>
      <c r="S13" s="183" t="s">
        <v>124</v>
      </c>
      <c r="T13" s="180" t="str">
        <f>IF(AND(R13="Preventivo",S13="Automático"),"50%",IF(AND(R13="Preventivo",S13="Manual"),"40%",IF(AND(R13="Detectivo",S13="Automático"),"40%",IF(AND(R13="Detectivo",S13="Manual"),"30%",IF(AND(R13="Correctivo",S13="Automático"),"35%",IF(AND(R13="Correctivo",S13="Manual"),"25%",""))))))</f>
        <v>40%</v>
      </c>
      <c r="U13" s="183" t="s">
        <v>125</v>
      </c>
      <c r="V13" s="183" t="s">
        <v>216</v>
      </c>
      <c r="W13" s="183" t="s">
        <v>127</v>
      </c>
      <c r="X13" s="185">
        <f>IFERROR(IF(Q13="Probabilidad",(I13-(+I13*T13)),IF(Q13="Impacto",I13,"")),"")</f>
        <v>0</v>
      </c>
      <c r="Y13" s="181" t="str">
        <f>IFERROR(IF(X13="","",IF(X13&lt;=0.2,"Muy Baja",IF(X13&lt;=0.4,"Baja",IF(X13&lt;=0.6,"Media",IF(X13&lt;=0.8,"Alta","Muy Alta"))))),"")</f>
        <v>Muy Baja</v>
      </c>
      <c r="Z13" s="180">
        <f>+X13</f>
        <v>0</v>
      </c>
      <c r="AA13" s="181" t="str">
        <f>IFERROR(IF(AB13="","",IF(AB13&lt;=0.2,"Leve",IF(AB13&lt;=0.4,"Menor",IF(AB13&lt;=0.6,"Moderado",IF(AB13&lt;=0.8,"Mayor","Catastrófico"))))),"")</f>
        <v/>
      </c>
      <c r="AB13" s="185" t="str">
        <f>IFERROR(IF(Q18="Impacto",(M18-(+M18*T18)),IF(Q18="Probabilidad",M18,"")),"")</f>
        <v/>
      </c>
      <c r="AC13" s="182"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7" t="s">
        <v>128</v>
      </c>
      <c r="AE13" s="172" t="s">
        <v>402</v>
      </c>
      <c r="AF13" s="172" t="s">
        <v>306</v>
      </c>
      <c r="AG13" s="173">
        <v>45870</v>
      </c>
      <c r="AH13" s="173">
        <v>46022</v>
      </c>
      <c r="AI13" s="176"/>
      <c r="AJ13" s="176"/>
      <c r="AK13" s="176"/>
    </row>
    <row r="14" spans="1:100" s="158" customFormat="1" ht="94.5" customHeight="1" x14ac:dyDescent="0.25">
      <c r="A14" s="536"/>
      <c r="B14" s="537"/>
      <c r="C14" s="537"/>
      <c r="D14" s="537"/>
      <c r="E14" s="538"/>
      <c r="F14" s="537"/>
      <c r="G14" s="539"/>
      <c r="H14" s="541"/>
      <c r="I14" s="542"/>
      <c r="J14" s="543"/>
      <c r="K14" s="542"/>
      <c r="L14" s="541"/>
      <c r="M14" s="542"/>
      <c r="N14" s="540"/>
      <c r="O14" s="178">
        <v>3</v>
      </c>
      <c r="P14" s="184" t="s">
        <v>399</v>
      </c>
      <c r="Q14" s="179" t="s">
        <v>133</v>
      </c>
      <c r="R14" s="183" t="s">
        <v>123</v>
      </c>
      <c r="S14" s="183" t="s">
        <v>124</v>
      </c>
      <c r="T14" s="180" t="str">
        <f>IF(AND(R14="Preventivo",S14="Automático"),"50%",IF(AND(R14="Preventivo",S14="Manual"),"40%",IF(AND(R14="Detectivo",S14="Automático"),"40%",IF(AND(R14="Detectivo",S14="Manual"),"30%",IF(AND(R14="Correctivo",S14="Automático"),"35%",IF(AND(R14="Correctivo",S14="Manual"),"25%",""))))))</f>
        <v>40%</v>
      </c>
      <c r="U14" s="183" t="s">
        <v>125</v>
      </c>
      <c r="V14" s="183" t="s">
        <v>216</v>
      </c>
      <c r="W14" s="183" t="s">
        <v>127</v>
      </c>
      <c r="X14" s="185">
        <f>IFERROR(IF(Q14="Probabilidad",(I14-(+I14*T14)),IF(Q14="Impacto",I14,"")),"")</f>
        <v>0</v>
      </c>
      <c r="Y14" s="181" t="str">
        <f>IFERROR(IF(X14="","",IF(X14&lt;=0.2,"Muy Baja",IF(X14&lt;=0.4,"Baja",IF(X14&lt;=0.6,"Media",IF(X14&lt;=0.8,"Alta","Muy Alta"))))),"")</f>
        <v>Muy Baja</v>
      </c>
      <c r="Z14" s="180">
        <f>+X14</f>
        <v>0</v>
      </c>
      <c r="AA14" s="181" t="str">
        <f>IFERROR(IF(AB14="","",IF(AB14&lt;=0.2,"Leve",IF(AB14&lt;=0.4,"Menor",IF(AB14&lt;=0.6,"Moderado",IF(AB14&lt;=0.8,"Mayor","Catastrófico"))))),"")</f>
        <v/>
      </c>
      <c r="AB14" s="185" t="str">
        <f>IFERROR(IF(Q19="Impacto",(M19-(+M19*T19)),IF(Q19="Probabilidad",M19,"")),"")</f>
        <v/>
      </c>
      <c r="AC14" s="182"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167" t="s">
        <v>128</v>
      </c>
      <c r="AE14" s="172" t="s">
        <v>403</v>
      </c>
      <c r="AF14" s="172" t="s">
        <v>306</v>
      </c>
      <c r="AG14" s="173">
        <v>45717</v>
      </c>
      <c r="AH14" s="173">
        <v>46022</v>
      </c>
      <c r="AI14" s="176"/>
      <c r="AJ14" s="176"/>
      <c r="AK14" s="176"/>
    </row>
    <row r="15" spans="1:100" ht="78" x14ac:dyDescent="0.3">
      <c r="A15" s="536"/>
      <c r="B15" s="537"/>
      <c r="C15" s="537"/>
      <c r="D15" s="537"/>
      <c r="E15" s="538"/>
      <c r="F15" s="537"/>
      <c r="G15" s="539"/>
      <c r="H15" s="541"/>
      <c r="I15" s="542"/>
      <c r="J15" s="543"/>
      <c r="K15" s="542"/>
      <c r="L15" s="541"/>
      <c r="M15" s="542"/>
      <c r="N15" s="540"/>
      <c r="O15" s="178">
        <v>4</v>
      </c>
      <c r="P15" s="184" t="s">
        <v>400</v>
      </c>
      <c r="Q15" s="179" t="s">
        <v>133</v>
      </c>
      <c r="R15" s="183" t="s">
        <v>123</v>
      </c>
      <c r="S15" s="183" t="s">
        <v>124</v>
      </c>
      <c r="T15" s="180" t="str">
        <f>IF(AND(R15="Preventivo",S15="Automático"),"50%",IF(AND(R15="Preventivo",S15="Manual"),"40%",IF(AND(R15="Detectivo",S15="Automático"),"40%",IF(AND(R15="Detectivo",S15="Manual"),"30%",IF(AND(R15="Correctivo",S15="Automático"),"35%",IF(AND(R15="Correctivo",S15="Manual"),"25%",""))))))</f>
        <v>40%</v>
      </c>
      <c r="U15" s="183" t="s">
        <v>125</v>
      </c>
      <c r="V15" s="183" t="s">
        <v>216</v>
      </c>
      <c r="W15" s="183" t="s">
        <v>127</v>
      </c>
      <c r="X15" s="185">
        <f>IFERROR(IF(Q15="Probabilidad",(I15-(+I15*T15)),IF(Q15="Impacto",I15,"")),"")</f>
        <v>0</v>
      </c>
      <c r="Y15" s="181" t="str">
        <f>IFERROR(IF(X15="","",IF(X15&lt;=0.2,"Muy Baja",IF(X15&lt;=0.4,"Baja",IF(X15&lt;=0.6,"Media",IF(X15&lt;=0.8,"Alta","Muy Alta"))))),"")</f>
        <v>Muy Baja</v>
      </c>
      <c r="Z15" s="180">
        <f>+X15</f>
        <v>0</v>
      </c>
      <c r="AA15" s="181"/>
      <c r="AB15" s="185"/>
      <c r="AC15" s="182"/>
      <c r="AD15" s="167" t="s">
        <v>128</v>
      </c>
      <c r="AE15" s="172" t="s">
        <v>404</v>
      </c>
      <c r="AF15" s="172" t="s">
        <v>306</v>
      </c>
      <c r="AG15" s="173">
        <v>45717</v>
      </c>
      <c r="AH15" s="173">
        <v>46022</v>
      </c>
      <c r="AI15" s="177"/>
      <c r="AJ15" s="177"/>
      <c r="AK15" s="177"/>
    </row>
    <row r="16" spans="1:100" ht="14.1" customHeight="1" x14ac:dyDescent="0.3">
      <c r="A16" s="26"/>
      <c r="B16" s="159"/>
      <c r="C16" s="161"/>
      <c r="D16" s="161"/>
      <c r="E16" s="160"/>
      <c r="F16" s="25"/>
      <c r="G16" s="7"/>
      <c r="H16" s="7"/>
      <c r="I16" s="7"/>
      <c r="J16" s="7"/>
      <c r="K16" s="7"/>
      <c r="L16" s="7"/>
      <c r="M16" s="7"/>
      <c r="N16" s="7"/>
      <c r="O16" s="25"/>
      <c r="P16" s="14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row>
    <row r="17" spans="1:46" x14ac:dyDescent="0.3">
      <c r="A17" s="26"/>
      <c r="B17" s="26"/>
      <c r="C17" s="26"/>
      <c r="D17" s="26"/>
      <c r="E17" s="7"/>
      <c r="F17" s="25"/>
      <c r="G17" s="7"/>
      <c r="H17" s="7"/>
      <c r="I17" s="7"/>
      <c r="J17" s="7"/>
      <c r="K17" s="7"/>
      <c r="L17" s="7"/>
      <c r="M17" s="7"/>
      <c r="N17" s="7"/>
      <c r="O17" s="25"/>
      <c r="P17" s="14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row>
    <row r="18" spans="1:46" ht="14.1" customHeight="1" x14ac:dyDescent="0.3">
      <c r="A18" s="26"/>
      <c r="B18" s="26"/>
      <c r="C18" s="26"/>
      <c r="D18" s="26"/>
      <c r="E18" s="7"/>
      <c r="F18" s="25"/>
      <c r="G18" s="7"/>
      <c r="H18" s="7"/>
      <c r="I18" s="7"/>
      <c r="J18" s="7"/>
      <c r="K18" s="7"/>
      <c r="L18" s="7"/>
      <c r="M18" s="7"/>
      <c r="N18" s="7"/>
      <c r="O18" s="25"/>
      <c r="P18" s="14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row>
    <row r="19" spans="1:46"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46"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46"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46"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46"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46"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46"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46"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46"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46"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46"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46"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46"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3">
      <c r="A50" s="26"/>
      <c r="B50" s="26"/>
      <c r="C50" s="26"/>
      <c r="D50" s="26"/>
      <c r="E50" s="7"/>
      <c r="F50" s="25"/>
      <c r="G50" s="7"/>
      <c r="H50" s="7"/>
      <c r="I50" s="7"/>
      <c r="J50" s="7"/>
      <c r="K50" s="7"/>
      <c r="L50" s="7"/>
      <c r="M50" s="7"/>
      <c r="N50" s="7"/>
      <c r="O50" s="25"/>
      <c r="P50" s="14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row r="51" spans="1:46" x14ac:dyDescent="0.3">
      <c r="A51" s="26"/>
      <c r="B51" s="26"/>
      <c r="C51" s="26"/>
      <c r="D51" s="26"/>
      <c r="E51" s="7"/>
      <c r="F51" s="25"/>
      <c r="G51" s="7"/>
      <c r="H51" s="7"/>
      <c r="I51" s="7"/>
      <c r="J51" s="7"/>
      <c r="K51" s="7"/>
      <c r="L51" s="7"/>
      <c r="M51" s="7"/>
      <c r="N51" s="7"/>
      <c r="O51" s="25"/>
      <c r="P51" s="14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row>
    <row r="52" spans="1:46" x14ac:dyDescent="0.3">
      <c r="A52" s="26"/>
      <c r="B52" s="26"/>
      <c r="C52" s="26"/>
      <c r="D52" s="26"/>
      <c r="E52" s="7"/>
      <c r="F52" s="25"/>
      <c r="G52" s="7"/>
      <c r="H52" s="7"/>
      <c r="I52" s="7"/>
      <c r="J52" s="7"/>
      <c r="K52" s="7"/>
      <c r="L52" s="7"/>
      <c r="M52" s="7"/>
      <c r="N52" s="7"/>
      <c r="O52" s="25"/>
      <c r="P52" s="14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row>
  </sheetData>
  <dataConsolidate/>
  <mergeCells count="64">
    <mergeCell ref="N12:N15"/>
    <mergeCell ref="H12:H15"/>
    <mergeCell ref="I12:I15"/>
    <mergeCell ref="J12:J15"/>
    <mergeCell ref="K12:K15"/>
    <mergeCell ref="L12:L15"/>
    <mergeCell ref="M12:M15"/>
    <mergeCell ref="AI10:AI11"/>
    <mergeCell ref="AJ10:AJ11"/>
    <mergeCell ref="AK10:AK11"/>
    <mergeCell ref="A12:A15"/>
    <mergeCell ref="B12:B15"/>
    <mergeCell ref="C12:C15"/>
    <mergeCell ref="D12:D15"/>
    <mergeCell ref="E12:E15"/>
    <mergeCell ref="F12:F15"/>
    <mergeCell ref="G12:G15"/>
    <mergeCell ref="AC10:AC11"/>
    <mergeCell ref="AD10:AD11"/>
    <mergeCell ref="AE10:AE11"/>
    <mergeCell ref="AF10:AF11"/>
    <mergeCell ref="AG10:AG11"/>
    <mergeCell ref="AH10:AH11"/>
    <mergeCell ref="AB10:AB11"/>
    <mergeCell ref="L10:L11"/>
    <mergeCell ref="M10:M11"/>
    <mergeCell ref="N10:N11"/>
    <mergeCell ref="O10:O11"/>
    <mergeCell ref="P10:P11"/>
    <mergeCell ref="Q10:Q11"/>
    <mergeCell ref="R10:W10"/>
    <mergeCell ref="X10:X11"/>
    <mergeCell ref="Y10:Y11"/>
    <mergeCell ref="Z10:Z11"/>
    <mergeCell ref="AA10:AA11"/>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8:B8"/>
    <mergeCell ref="C8:N8"/>
    <mergeCell ref="A1:D4"/>
    <mergeCell ref="E1:AI4"/>
    <mergeCell ref="AJ1:AK1"/>
    <mergeCell ref="AJ2:AK2"/>
    <mergeCell ref="AJ3:AK3"/>
    <mergeCell ref="AJ4:AK4"/>
    <mergeCell ref="A6:B6"/>
    <mergeCell ref="C6:N6"/>
    <mergeCell ref="O6:Q6"/>
    <mergeCell ref="A7:B7"/>
    <mergeCell ref="C7:N7"/>
  </mergeCells>
  <conditionalFormatting sqref="H12">
    <cfRule type="cellIs" dxfId="28" priority="25" operator="equal">
      <formula>"Muy Alta"</formula>
    </cfRule>
    <cfRule type="cellIs" dxfId="27" priority="26" operator="equal">
      <formula>"Alta"</formula>
    </cfRule>
    <cfRule type="cellIs" dxfId="26" priority="27" operator="equal">
      <formula>"Media"</formula>
    </cfRule>
    <cfRule type="cellIs" dxfId="25" priority="28" operator="equal">
      <formula>"Baja"</formula>
    </cfRule>
    <cfRule type="cellIs" dxfId="24" priority="29" operator="equal">
      <formula>"Muy Baja"</formula>
    </cfRule>
  </conditionalFormatting>
  <conditionalFormatting sqref="K12">
    <cfRule type="containsText" dxfId="23" priority="15" operator="containsText" text="❌">
      <formula>NOT(ISERROR(SEARCH("❌",K12)))</formula>
    </cfRule>
  </conditionalFormatting>
  <conditionalFormatting sqref="L12">
    <cfRule type="cellIs" dxfId="22" priority="20" operator="equal">
      <formula>"Catastrófico"</formula>
    </cfRule>
    <cfRule type="cellIs" dxfId="21" priority="21" operator="equal">
      <formula>"Mayor"</formula>
    </cfRule>
    <cfRule type="cellIs" dxfId="20" priority="22" operator="equal">
      <formula>"Moderado"</formula>
    </cfRule>
    <cfRule type="cellIs" dxfId="19" priority="23" operator="equal">
      <formula>"Menor"</formula>
    </cfRule>
    <cfRule type="cellIs" dxfId="18" priority="24" operator="equal">
      <formula>"Leve"</formula>
    </cfRule>
  </conditionalFormatting>
  <conditionalFormatting sqref="N12">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Y12:Y15">
    <cfRule type="cellIs" dxfId="13" priority="10" operator="equal">
      <formula>"Muy Alta"</formula>
    </cfRule>
    <cfRule type="cellIs" dxfId="12" priority="11" operator="equal">
      <formula>"Alta"</formula>
    </cfRule>
    <cfRule type="cellIs" dxfId="11" priority="12" operator="equal">
      <formula>"Media"</formula>
    </cfRule>
    <cfRule type="cellIs" dxfId="10" priority="13" operator="equal">
      <formula>"Baja"</formula>
    </cfRule>
    <cfRule type="cellIs" dxfId="9" priority="14" operator="equal">
      <formula>"Muy Baja"</formula>
    </cfRule>
  </conditionalFormatting>
  <conditionalFormatting sqref="AA12:AA14">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C12:AC14">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6D9CC0F-4655-F047-B061-178279B461AF}">
          <x14:formula1>
            <xm:f>'Tabla Valoración controles'!$D$4:$D$6</xm:f>
          </x14:formula1>
          <xm:sqref>R12:R15</xm:sqref>
        </x14:dataValidation>
        <x14:dataValidation type="list" allowBlank="1" showInputMessage="1" showErrorMessage="1" xr:uid="{89F05C05-C624-A041-929F-D37AB39E48AC}">
          <x14:formula1>
            <xm:f>'Tabla Valoración controles'!$D$7:$D$8</xm:f>
          </x14:formula1>
          <xm:sqref>S12:S15</xm:sqref>
        </x14:dataValidation>
        <x14:dataValidation type="list" allowBlank="1" showInputMessage="1" showErrorMessage="1" xr:uid="{BF252415-C21E-3941-B736-15E342FF4839}">
          <x14:formula1>
            <xm:f>'Tabla Valoración controles'!$D$9:$D$10</xm:f>
          </x14:formula1>
          <xm:sqref>U12:U15</xm:sqref>
        </x14:dataValidation>
        <x14:dataValidation type="list" allowBlank="1" showInputMessage="1" showErrorMessage="1" xr:uid="{F41C4A80-3510-2545-A5CB-273D684A38FE}">
          <x14:formula1>
            <xm:f>'Tabla Valoración controles'!$D$11:$D$12</xm:f>
          </x14:formula1>
          <xm:sqref>V12:V15</xm:sqref>
        </x14:dataValidation>
        <x14:dataValidation type="list" allowBlank="1" showInputMessage="1" showErrorMessage="1" xr:uid="{A59E2015-DEB2-044B-8D9B-ADAD7C67064C}">
          <x14:formula1>
            <xm:f>'Tabla Valoración controles'!$D$13:$D$14</xm:f>
          </x14:formula1>
          <xm:sqref>W12:W15</xm:sqref>
        </x14:dataValidation>
        <x14:dataValidation type="list" allowBlank="1" showInputMessage="1" showErrorMessage="1" xr:uid="{9893DAFF-6AD4-1146-A724-56EF411B7117}">
          <x14:formula1>
            <xm:f>'Opciones Tratamiento'!$B$13:$B$19</xm:f>
          </x14:formula1>
          <xm:sqref>F12</xm:sqref>
        </x14:dataValidation>
        <x14:dataValidation type="list" allowBlank="1" showInputMessage="1" showErrorMessage="1" xr:uid="{6777A3FC-E28F-354D-B62F-0F87A9F1FE35}">
          <x14:formula1>
            <xm:f>'Opciones Tratamiento'!$E$2:$E$4</xm:f>
          </x14:formula1>
          <xm:sqref>B12</xm:sqref>
        </x14:dataValidation>
        <x14:dataValidation type="list" allowBlank="1" showInputMessage="1" showErrorMessage="1" xr:uid="{2A81951A-B90F-8940-9048-B88971C42F52}">
          <x14:formula1>
            <xm:f>'Tabla Impacto'!$F$210:$F$221</xm:f>
          </x14:formula1>
          <xm:sqref>J12</xm:sqref>
        </x14:dataValidation>
        <x14:dataValidation type="custom" allowBlank="1" showInputMessage="1" showErrorMessage="1" error="Recuerde que las acciones se generan bajo la medida de mitigar el riesgo" xr:uid="{86C60E72-BF86-4942-AAD8-881F2338A971}">
          <x14:formula1>
            <xm:f>IF(OR(AD12='Opciones Tratamiento'!$B$2,AD12='Opciones Tratamiento'!$B$3,AD12='Opciones Tratamiento'!$B$4),ISBLANK(AD12),ISTEXT(AD12))</xm:f>
          </x14:formula1>
          <xm:sqref>AI12</xm:sqref>
        </x14:dataValidation>
        <x14:dataValidation type="custom" allowBlank="1" showInputMessage="1" showErrorMessage="1" error="Recuerde que las acciones se generan bajo la medida de mitigar el riesgo" xr:uid="{0E6E2B63-6E27-F64E-95FD-2D6B8B1AB7B8}">
          <x14:formula1>
            <xm:f>IF(OR(AD12='Opciones Tratamiento'!$B$2,AD12='Opciones Tratamiento'!$B$3,AD12='Opciones Tratamiento'!$B$4),ISBLANK(AD12),ISTEXT(AD12))</xm:f>
          </x14:formula1>
          <xm:sqref>AJ12</xm:sqref>
        </x14:dataValidation>
        <x14:dataValidation type="list" allowBlank="1" showInputMessage="1" showErrorMessage="1" xr:uid="{E2D2A925-FAC6-7C47-8921-EF1926C5CFF0}">
          <x14:formula1>
            <xm:f>'Opciones Tratamiento'!$B$9:$B$10</xm:f>
          </x14:formula1>
          <xm:sqref>AK12</xm:sqref>
        </x14:dataValidation>
        <x14:dataValidation type="list" allowBlank="1" showInputMessage="1" showErrorMessage="1" xr:uid="{74A42842-DBBC-A946-8FC9-B680634036CD}">
          <x14:formula1>
            <xm:f>'Opciones Tratamiento'!$B$2:$B$5</xm:f>
          </x14:formula1>
          <xm:sqref>AD12:AD15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8ED9-75FB-2C4C-BE7C-290B8EF4BB39}">
  <dimension ref="A1:AT51"/>
  <sheetViews>
    <sheetView zoomScale="40" zoomScaleNormal="40" workbookViewId="0">
      <selection activeCell="X86" sqref="X86"/>
    </sheetView>
  </sheetViews>
  <sheetFormatPr baseColWidth="10" defaultRowHeight="15" x14ac:dyDescent="0.25"/>
  <sheetData>
    <row r="1" spans="1:46"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row>
    <row r="2" spans="1:46" x14ac:dyDescent="0.25">
      <c r="A2" s="81"/>
      <c r="B2" s="544" t="s">
        <v>132</v>
      </c>
      <c r="C2" s="544"/>
      <c r="D2" s="544"/>
      <c r="E2" s="544"/>
      <c r="F2" s="544"/>
      <c r="G2" s="544"/>
      <c r="H2" s="544"/>
      <c r="I2" s="544"/>
      <c r="J2" s="545" t="s">
        <v>22</v>
      </c>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81"/>
      <c r="AO2" s="81"/>
      <c r="AP2" s="81"/>
      <c r="AQ2" s="81"/>
      <c r="AR2" s="81"/>
      <c r="AS2" s="81"/>
      <c r="AT2" s="81"/>
    </row>
    <row r="3" spans="1:46" x14ac:dyDescent="0.25">
      <c r="A3" s="81"/>
      <c r="B3" s="544"/>
      <c r="C3" s="544"/>
      <c r="D3" s="544"/>
      <c r="E3" s="544"/>
      <c r="F3" s="544"/>
      <c r="G3" s="544"/>
      <c r="H3" s="544"/>
      <c r="I3" s="544"/>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81"/>
      <c r="AO3" s="81"/>
      <c r="AP3" s="81"/>
      <c r="AQ3" s="81"/>
      <c r="AR3" s="81"/>
      <c r="AS3" s="81"/>
      <c r="AT3" s="81"/>
    </row>
    <row r="4" spans="1:46" x14ac:dyDescent="0.25">
      <c r="A4" s="81"/>
      <c r="B4" s="544"/>
      <c r="C4" s="544"/>
      <c r="D4" s="544"/>
      <c r="E4" s="544"/>
      <c r="F4" s="544"/>
      <c r="G4" s="544"/>
      <c r="H4" s="544"/>
      <c r="I4" s="544"/>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81"/>
      <c r="AO4" s="81"/>
      <c r="AP4" s="81"/>
      <c r="AQ4" s="81"/>
      <c r="AR4" s="81"/>
      <c r="AS4" s="81"/>
      <c r="AT4" s="81"/>
    </row>
    <row r="5" spans="1:46"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row>
    <row r="6" spans="1:46" x14ac:dyDescent="0.25">
      <c r="A6" s="81"/>
      <c r="B6" s="546" t="s">
        <v>133</v>
      </c>
      <c r="C6" s="546"/>
      <c r="D6" s="547"/>
      <c r="E6" s="548" t="s">
        <v>134</v>
      </c>
      <c r="F6" s="549"/>
      <c r="G6" s="549"/>
      <c r="H6" s="549"/>
      <c r="I6" s="550"/>
      <c r="J6" s="557" t="s">
        <v>239</v>
      </c>
      <c r="K6" s="558"/>
      <c r="L6" s="558" t="s">
        <v>239</v>
      </c>
      <c r="M6" s="558"/>
      <c r="N6" s="558" t="s">
        <v>239</v>
      </c>
      <c r="O6" s="561"/>
      <c r="P6" s="557" t="s">
        <v>239</v>
      </c>
      <c r="Q6" s="558"/>
      <c r="R6" s="558" t="s">
        <v>239</v>
      </c>
      <c r="S6" s="558"/>
      <c r="T6" s="558" t="s">
        <v>239</v>
      </c>
      <c r="U6" s="561"/>
      <c r="V6" s="557" t="s">
        <v>239</v>
      </c>
      <c r="W6" s="558"/>
      <c r="X6" s="558" t="s">
        <v>239</v>
      </c>
      <c r="Y6" s="558"/>
      <c r="Z6" s="558" t="s">
        <v>239</v>
      </c>
      <c r="AA6" s="561"/>
      <c r="AB6" s="557" t="s">
        <v>239</v>
      </c>
      <c r="AC6" s="558"/>
      <c r="AD6" s="558" t="s">
        <v>239</v>
      </c>
      <c r="AE6" s="558"/>
      <c r="AF6" s="558" t="s">
        <v>239</v>
      </c>
      <c r="AG6" s="561"/>
      <c r="AH6" s="563" t="s">
        <v>239</v>
      </c>
      <c r="AI6" s="564"/>
      <c r="AJ6" s="564" t="s">
        <v>239</v>
      </c>
      <c r="AK6" s="564"/>
      <c r="AL6" s="564" t="s">
        <v>239</v>
      </c>
      <c r="AM6" s="567"/>
      <c r="AO6" s="569" t="s">
        <v>135</v>
      </c>
      <c r="AP6" s="570"/>
      <c r="AQ6" s="570"/>
      <c r="AR6" s="570"/>
      <c r="AS6" s="570"/>
      <c r="AT6" s="571"/>
    </row>
    <row r="7" spans="1:46" x14ac:dyDescent="0.25">
      <c r="A7" s="81"/>
      <c r="B7" s="546"/>
      <c r="C7" s="546"/>
      <c r="D7" s="547"/>
      <c r="E7" s="551"/>
      <c r="F7" s="552"/>
      <c r="G7" s="552"/>
      <c r="H7" s="552"/>
      <c r="I7" s="553"/>
      <c r="J7" s="559"/>
      <c r="K7" s="560"/>
      <c r="L7" s="560"/>
      <c r="M7" s="560"/>
      <c r="N7" s="560"/>
      <c r="O7" s="562"/>
      <c r="P7" s="559"/>
      <c r="Q7" s="560"/>
      <c r="R7" s="560"/>
      <c r="S7" s="560"/>
      <c r="T7" s="560"/>
      <c r="U7" s="562"/>
      <c r="V7" s="559"/>
      <c r="W7" s="560"/>
      <c r="X7" s="560"/>
      <c r="Y7" s="560"/>
      <c r="Z7" s="560"/>
      <c r="AA7" s="562"/>
      <c r="AB7" s="559"/>
      <c r="AC7" s="560"/>
      <c r="AD7" s="560"/>
      <c r="AE7" s="560"/>
      <c r="AF7" s="560"/>
      <c r="AG7" s="562"/>
      <c r="AH7" s="565"/>
      <c r="AI7" s="566"/>
      <c r="AJ7" s="566"/>
      <c r="AK7" s="566"/>
      <c r="AL7" s="566"/>
      <c r="AM7" s="568"/>
      <c r="AN7" s="81"/>
      <c r="AO7" s="572"/>
      <c r="AP7" s="573"/>
      <c r="AQ7" s="573"/>
      <c r="AR7" s="573"/>
      <c r="AS7" s="573"/>
      <c r="AT7" s="574"/>
    </row>
    <row r="8" spans="1:46" x14ac:dyDescent="0.25">
      <c r="A8" s="81"/>
      <c r="B8" s="546"/>
      <c r="C8" s="546"/>
      <c r="D8" s="547"/>
      <c r="E8" s="551"/>
      <c r="F8" s="552"/>
      <c r="G8" s="552"/>
      <c r="H8" s="552"/>
      <c r="I8" s="553"/>
      <c r="J8" s="559" t="s">
        <v>239</v>
      </c>
      <c r="K8" s="560"/>
      <c r="L8" s="560" t="s">
        <v>239</v>
      </c>
      <c r="M8" s="560"/>
      <c r="N8" s="560" t="s">
        <v>239</v>
      </c>
      <c r="O8" s="562"/>
      <c r="P8" s="559" t="s">
        <v>239</v>
      </c>
      <c r="Q8" s="560"/>
      <c r="R8" s="560" t="s">
        <v>239</v>
      </c>
      <c r="S8" s="560"/>
      <c r="T8" s="560" t="s">
        <v>239</v>
      </c>
      <c r="U8" s="562"/>
      <c r="V8" s="559" t="s">
        <v>239</v>
      </c>
      <c r="W8" s="560"/>
      <c r="X8" s="560" t="s">
        <v>239</v>
      </c>
      <c r="Y8" s="560"/>
      <c r="Z8" s="560" t="s">
        <v>239</v>
      </c>
      <c r="AA8" s="562"/>
      <c r="AB8" s="559" t="s">
        <v>239</v>
      </c>
      <c r="AC8" s="560"/>
      <c r="AD8" s="560" t="s">
        <v>239</v>
      </c>
      <c r="AE8" s="560"/>
      <c r="AF8" s="560" t="s">
        <v>239</v>
      </c>
      <c r="AG8" s="562"/>
      <c r="AH8" s="565" t="s">
        <v>239</v>
      </c>
      <c r="AI8" s="566"/>
      <c r="AJ8" s="566" t="s">
        <v>239</v>
      </c>
      <c r="AK8" s="566"/>
      <c r="AL8" s="566" t="s">
        <v>239</v>
      </c>
      <c r="AM8" s="568"/>
      <c r="AN8" s="81"/>
      <c r="AO8" s="572"/>
      <c r="AP8" s="573"/>
      <c r="AQ8" s="573"/>
      <c r="AR8" s="573"/>
      <c r="AS8" s="573"/>
      <c r="AT8" s="574"/>
    </row>
    <row r="9" spans="1:46" x14ac:dyDescent="0.25">
      <c r="A9" s="81"/>
      <c r="B9" s="546"/>
      <c r="C9" s="546"/>
      <c r="D9" s="547"/>
      <c r="E9" s="551"/>
      <c r="F9" s="552"/>
      <c r="G9" s="552"/>
      <c r="H9" s="552"/>
      <c r="I9" s="553"/>
      <c r="J9" s="559"/>
      <c r="K9" s="560"/>
      <c r="L9" s="560"/>
      <c r="M9" s="560"/>
      <c r="N9" s="560"/>
      <c r="O9" s="562"/>
      <c r="P9" s="559"/>
      <c r="Q9" s="560"/>
      <c r="R9" s="560"/>
      <c r="S9" s="560"/>
      <c r="T9" s="560"/>
      <c r="U9" s="562"/>
      <c r="V9" s="559"/>
      <c r="W9" s="560"/>
      <c r="X9" s="560"/>
      <c r="Y9" s="560"/>
      <c r="Z9" s="560"/>
      <c r="AA9" s="562"/>
      <c r="AB9" s="559"/>
      <c r="AC9" s="560"/>
      <c r="AD9" s="560"/>
      <c r="AE9" s="560"/>
      <c r="AF9" s="560"/>
      <c r="AG9" s="562"/>
      <c r="AH9" s="565"/>
      <c r="AI9" s="566"/>
      <c r="AJ9" s="566"/>
      <c r="AK9" s="566"/>
      <c r="AL9" s="566"/>
      <c r="AM9" s="568"/>
      <c r="AN9" s="81"/>
      <c r="AO9" s="572"/>
      <c r="AP9" s="573"/>
      <c r="AQ9" s="573"/>
      <c r="AR9" s="573"/>
      <c r="AS9" s="573"/>
      <c r="AT9" s="574"/>
    </row>
    <row r="10" spans="1:46" x14ac:dyDescent="0.25">
      <c r="A10" s="81"/>
      <c r="B10" s="546"/>
      <c r="C10" s="546"/>
      <c r="D10" s="547"/>
      <c r="E10" s="551"/>
      <c r="F10" s="552"/>
      <c r="G10" s="552"/>
      <c r="H10" s="552"/>
      <c r="I10" s="553"/>
      <c r="J10" s="559" t="s">
        <v>239</v>
      </c>
      <c r="K10" s="560"/>
      <c r="L10" s="560" t="s">
        <v>239</v>
      </c>
      <c r="M10" s="560"/>
      <c r="N10" s="560" t="s">
        <v>239</v>
      </c>
      <c r="O10" s="562"/>
      <c r="P10" s="559" t="s">
        <v>239</v>
      </c>
      <c r="Q10" s="560"/>
      <c r="R10" s="560" t="s">
        <v>239</v>
      </c>
      <c r="S10" s="560"/>
      <c r="T10" s="560" t="s">
        <v>239</v>
      </c>
      <c r="U10" s="562"/>
      <c r="V10" s="559" t="s">
        <v>239</v>
      </c>
      <c r="W10" s="560"/>
      <c r="X10" s="560" t="s">
        <v>239</v>
      </c>
      <c r="Y10" s="560"/>
      <c r="Z10" s="560" t="s">
        <v>239</v>
      </c>
      <c r="AA10" s="562"/>
      <c r="AB10" s="559" t="s">
        <v>239</v>
      </c>
      <c r="AC10" s="560"/>
      <c r="AD10" s="560" t="s">
        <v>239</v>
      </c>
      <c r="AE10" s="560"/>
      <c r="AF10" s="560" t="s">
        <v>239</v>
      </c>
      <c r="AG10" s="562"/>
      <c r="AH10" s="565" t="s">
        <v>239</v>
      </c>
      <c r="AI10" s="566"/>
      <c r="AJ10" s="566" t="s">
        <v>239</v>
      </c>
      <c r="AK10" s="566"/>
      <c r="AL10" s="566" t="s">
        <v>239</v>
      </c>
      <c r="AM10" s="568"/>
      <c r="AN10" s="81"/>
      <c r="AO10" s="572"/>
      <c r="AP10" s="573"/>
      <c r="AQ10" s="573"/>
      <c r="AR10" s="573"/>
      <c r="AS10" s="573"/>
      <c r="AT10" s="574"/>
    </row>
    <row r="11" spans="1:46" x14ac:dyDescent="0.25">
      <c r="A11" s="81"/>
      <c r="B11" s="546"/>
      <c r="C11" s="546"/>
      <c r="D11" s="547"/>
      <c r="E11" s="551"/>
      <c r="F11" s="552"/>
      <c r="G11" s="552"/>
      <c r="H11" s="552"/>
      <c r="I11" s="553"/>
      <c r="J11" s="559"/>
      <c r="K11" s="560"/>
      <c r="L11" s="560"/>
      <c r="M11" s="560"/>
      <c r="N11" s="560"/>
      <c r="O11" s="562"/>
      <c r="P11" s="559"/>
      <c r="Q11" s="560"/>
      <c r="R11" s="560"/>
      <c r="S11" s="560"/>
      <c r="T11" s="560"/>
      <c r="U11" s="562"/>
      <c r="V11" s="559"/>
      <c r="W11" s="560"/>
      <c r="X11" s="560"/>
      <c r="Y11" s="560"/>
      <c r="Z11" s="560"/>
      <c r="AA11" s="562"/>
      <c r="AB11" s="559"/>
      <c r="AC11" s="560"/>
      <c r="AD11" s="560"/>
      <c r="AE11" s="560"/>
      <c r="AF11" s="560"/>
      <c r="AG11" s="562"/>
      <c r="AH11" s="565"/>
      <c r="AI11" s="566"/>
      <c r="AJ11" s="566"/>
      <c r="AK11" s="566"/>
      <c r="AL11" s="566"/>
      <c r="AM11" s="568"/>
      <c r="AN11" s="81"/>
      <c r="AO11" s="572"/>
      <c r="AP11" s="573"/>
      <c r="AQ11" s="573"/>
      <c r="AR11" s="573"/>
      <c r="AS11" s="573"/>
      <c r="AT11" s="574"/>
    </row>
    <row r="12" spans="1:46" x14ac:dyDescent="0.25">
      <c r="A12" s="81"/>
      <c r="B12" s="546"/>
      <c r="C12" s="546"/>
      <c r="D12" s="547"/>
      <c r="E12" s="551"/>
      <c r="F12" s="552"/>
      <c r="G12" s="552"/>
      <c r="H12" s="552"/>
      <c r="I12" s="553"/>
      <c r="J12" s="559" t="s">
        <v>239</v>
      </c>
      <c r="K12" s="560"/>
      <c r="L12" s="560" t="s">
        <v>239</v>
      </c>
      <c r="M12" s="560"/>
      <c r="N12" s="560" t="s">
        <v>239</v>
      </c>
      <c r="O12" s="562"/>
      <c r="P12" s="559" t="s">
        <v>239</v>
      </c>
      <c r="Q12" s="560"/>
      <c r="R12" s="560" t="s">
        <v>239</v>
      </c>
      <c r="S12" s="560"/>
      <c r="T12" s="560" t="s">
        <v>239</v>
      </c>
      <c r="U12" s="562"/>
      <c r="V12" s="559" t="s">
        <v>239</v>
      </c>
      <c r="W12" s="560"/>
      <c r="X12" s="560" t="s">
        <v>239</v>
      </c>
      <c r="Y12" s="560"/>
      <c r="Z12" s="560" t="s">
        <v>239</v>
      </c>
      <c r="AA12" s="562"/>
      <c r="AB12" s="559" t="s">
        <v>239</v>
      </c>
      <c r="AC12" s="560"/>
      <c r="AD12" s="560" t="s">
        <v>239</v>
      </c>
      <c r="AE12" s="560"/>
      <c r="AF12" s="560" t="s">
        <v>239</v>
      </c>
      <c r="AG12" s="562"/>
      <c r="AH12" s="565" t="s">
        <v>239</v>
      </c>
      <c r="AI12" s="566"/>
      <c r="AJ12" s="566" t="s">
        <v>239</v>
      </c>
      <c r="AK12" s="566"/>
      <c r="AL12" s="566" t="s">
        <v>239</v>
      </c>
      <c r="AM12" s="568"/>
      <c r="AN12" s="81"/>
      <c r="AO12" s="572"/>
      <c r="AP12" s="573"/>
      <c r="AQ12" s="573"/>
      <c r="AR12" s="573"/>
      <c r="AS12" s="573"/>
      <c r="AT12" s="574"/>
    </row>
    <row r="13" spans="1:46" ht="15.75" thickBot="1" x14ac:dyDescent="0.3">
      <c r="A13" s="81"/>
      <c r="B13" s="546"/>
      <c r="C13" s="546"/>
      <c r="D13" s="547"/>
      <c r="E13" s="554"/>
      <c r="F13" s="555"/>
      <c r="G13" s="555"/>
      <c r="H13" s="555"/>
      <c r="I13" s="556"/>
      <c r="J13" s="559"/>
      <c r="K13" s="560"/>
      <c r="L13" s="560"/>
      <c r="M13" s="560"/>
      <c r="N13" s="560"/>
      <c r="O13" s="562"/>
      <c r="P13" s="559"/>
      <c r="Q13" s="560"/>
      <c r="R13" s="560"/>
      <c r="S13" s="560"/>
      <c r="T13" s="560"/>
      <c r="U13" s="562"/>
      <c r="V13" s="559"/>
      <c r="W13" s="560"/>
      <c r="X13" s="560"/>
      <c r="Y13" s="560"/>
      <c r="Z13" s="560"/>
      <c r="AA13" s="562"/>
      <c r="AB13" s="559"/>
      <c r="AC13" s="560"/>
      <c r="AD13" s="560"/>
      <c r="AE13" s="560"/>
      <c r="AF13" s="560"/>
      <c r="AG13" s="562"/>
      <c r="AH13" s="586"/>
      <c r="AI13" s="578"/>
      <c r="AJ13" s="578"/>
      <c r="AK13" s="578"/>
      <c r="AL13" s="578"/>
      <c r="AM13" s="579"/>
      <c r="AN13" s="81"/>
      <c r="AO13" s="575"/>
      <c r="AP13" s="576"/>
      <c r="AQ13" s="576"/>
      <c r="AR13" s="576"/>
      <c r="AS13" s="576"/>
      <c r="AT13" s="577"/>
    </row>
    <row r="14" spans="1:46" x14ac:dyDescent="0.25">
      <c r="A14" s="81"/>
      <c r="B14" s="546"/>
      <c r="C14" s="546"/>
      <c r="D14" s="547"/>
      <c r="E14" s="548" t="s">
        <v>136</v>
      </c>
      <c r="F14" s="549"/>
      <c r="G14" s="549"/>
      <c r="H14" s="549"/>
      <c r="I14" s="549"/>
      <c r="J14" s="580" t="s">
        <v>239</v>
      </c>
      <c r="K14" s="581"/>
      <c r="L14" s="581" t="s">
        <v>239</v>
      </c>
      <c r="M14" s="581"/>
      <c r="N14" s="581" t="s">
        <v>239</v>
      </c>
      <c r="O14" s="584"/>
      <c r="P14" s="580" t="s">
        <v>239</v>
      </c>
      <c r="Q14" s="581"/>
      <c r="R14" s="581" t="s">
        <v>239</v>
      </c>
      <c r="S14" s="581"/>
      <c r="T14" s="581" t="s">
        <v>239</v>
      </c>
      <c r="U14" s="584"/>
      <c r="V14" s="557" t="s">
        <v>239</v>
      </c>
      <c r="W14" s="558"/>
      <c r="X14" s="558" t="s">
        <v>239</v>
      </c>
      <c r="Y14" s="558"/>
      <c r="Z14" s="558" t="s">
        <v>239</v>
      </c>
      <c r="AA14" s="561"/>
      <c r="AB14" s="557" t="s">
        <v>239</v>
      </c>
      <c r="AC14" s="558"/>
      <c r="AD14" s="558" t="s">
        <v>239</v>
      </c>
      <c r="AE14" s="558"/>
      <c r="AF14" s="558" t="s">
        <v>239</v>
      </c>
      <c r="AG14" s="561"/>
      <c r="AH14" s="563" t="s">
        <v>239</v>
      </c>
      <c r="AI14" s="564"/>
      <c r="AJ14" s="564" t="s">
        <v>239</v>
      </c>
      <c r="AK14" s="564"/>
      <c r="AL14" s="564" t="s">
        <v>239</v>
      </c>
      <c r="AM14" s="567"/>
      <c r="AN14" s="81"/>
      <c r="AO14" s="587" t="s">
        <v>137</v>
      </c>
      <c r="AP14" s="588"/>
      <c r="AQ14" s="588"/>
      <c r="AR14" s="588"/>
      <c r="AS14" s="588"/>
      <c r="AT14" s="589"/>
    </row>
    <row r="15" spans="1:46" x14ac:dyDescent="0.25">
      <c r="A15" s="81"/>
      <c r="B15" s="546"/>
      <c r="C15" s="546"/>
      <c r="D15" s="547"/>
      <c r="E15" s="551"/>
      <c r="F15" s="552"/>
      <c r="G15" s="552"/>
      <c r="H15" s="552"/>
      <c r="I15" s="552"/>
      <c r="J15" s="582"/>
      <c r="K15" s="583"/>
      <c r="L15" s="583"/>
      <c r="M15" s="583"/>
      <c r="N15" s="583"/>
      <c r="O15" s="585"/>
      <c r="P15" s="582"/>
      <c r="Q15" s="583"/>
      <c r="R15" s="583"/>
      <c r="S15" s="583"/>
      <c r="T15" s="583"/>
      <c r="U15" s="585"/>
      <c r="V15" s="559"/>
      <c r="W15" s="560"/>
      <c r="X15" s="560"/>
      <c r="Y15" s="560"/>
      <c r="Z15" s="560"/>
      <c r="AA15" s="562"/>
      <c r="AB15" s="559"/>
      <c r="AC15" s="560"/>
      <c r="AD15" s="560"/>
      <c r="AE15" s="560"/>
      <c r="AF15" s="560"/>
      <c r="AG15" s="562"/>
      <c r="AH15" s="565"/>
      <c r="AI15" s="566"/>
      <c r="AJ15" s="566"/>
      <c r="AK15" s="566"/>
      <c r="AL15" s="566"/>
      <c r="AM15" s="568"/>
      <c r="AN15" s="81"/>
      <c r="AO15" s="590"/>
      <c r="AP15" s="591"/>
      <c r="AQ15" s="591"/>
      <c r="AR15" s="591"/>
      <c r="AS15" s="591"/>
      <c r="AT15" s="592"/>
    </row>
    <row r="16" spans="1:46" x14ac:dyDescent="0.25">
      <c r="A16" s="81"/>
      <c r="B16" s="546"/>
      <c r="C16" s="546"/>
      <c r="D16" s="547"/>
      <c r="E16" s="551"/>
      <c r="F16" s="552"/>
      <c r="G16" s="552"/>
      <c r="H16" s="552"/>
      <c r="I16" s="552"/>
      <c r="J16" s="582" t="s">
        <v>239</v>
      </c>
      <c r="K16" s="583"/>
      <c r="L16" s="583" t="s">
        <v>239</v>
      </c>
      <c r="M16" s="583"/>
      <c r="N16" s="583" t="s">
        <v>239</v>
      </c>
      <c r="O16" s="585"/>
      <c r="P16" s="582" t="s">
        <v>239</v>
      </c>
      <c r="Q16" s="583"/>
      <c r="R16" s="583" t="s">
        <v>239</v>
      </c>
      <c r="S16" s="583"/>
      <c r="T16" s="583" t="s">
        <v>239</v>
      </c>
      <c r="U16" s="585"/>
      <c r="V16" s="559" t="s">
        <v>239</v>
      </c>
      <c r="W16" s="560"/>
      <c r="X16" s="560" t="s">
        <v>239</v>
      </c>
      <c r="Y16" s="560"/>
      <c r="Z16" s="560" t="s">
        <v>239</v>
      </c>
      <c r="AA16" s="562"/>
      <c r="AB16" s="559" t="s">
        <v>239</v>
      </c>
      <c r="AC16" s="560"/>
      <c r="AD16" s="560" t="s">
        <v>239</v>
      </c>
      <c r="AE16" s="560"/>
      <c r="AF16" s="560" t="s">
        <v>239</v>
      </c>
      <c r="AG16" s="562"/>
      <c r="AH16" s="565" t="s">
        <v>239</v>
      </c>
      <c r="AI16" s="566"/>
      <c r="AJ16" s="566" t="s">
        <v>239</v>
      </c>
      <c r="AK16" s="566"/>
      <c r="AL16" s="566" t="s">
        <v>239</v>
      </c>
      <c r="AM16" s="568"/>
      <c r="AN16" s="81"/>
      <c r="AO16" s="590"/>
      <c r="AP16" s="591"/>
      <c r="AQ16" s="591"/>
      <c r="AR16" s="591"/>
      <c r="AS16" s="591"/>
      <c r="AT16" s="592"/>
    </row>
    <row r="17" spans="1:46" x14ac:dyDescent="0.25">
      <c r="A17" s="81"/>
      <c r="B17" s="546"/>
      <c r="C17" s="546"/>
      <c r="D17" s="547"/>
      <c r="E17" s="551"/>
      <c r="F17" s="552"/>
      <c r="G17" s="552"/>
      <c r="H17" s="552"/>
      <c r="I17" s="552"/>
      <c r="J17" s="582"/>
      <c r="K17" s="583"/>
      <c r="L17" s="583"/>
      <c r="M17" s="583"/>
      <c r="N17" s="583"/>
      <c r="O17" s="585"/>
      <c r="P17" s="582"/>
      <c r="Q17" s="583"/>
      <c r="R17" s="583"/>
      <c r="S17" s="583"/>
      <c r="T17" s="583"/>
      <c r="U17" s="585"/>
      <c r="V17" s="559"/>
      <c r="W17" s="560"/>
      <c r="X17" s="560"/>
      <c r="Y17" s="560"/>
      <c r="Z17" s="560"/>
      <c r="AA17" s="562"/>
      <c r="AB17" s="559"/>
      <c r="AC17" s="560"/>
      <c r="AD17" s="560"/>
      <c r="AE17" s="560"/>
      <c r="AF17" s="560"/>
      <c r="AG17" s="562"/>
      <c r="AH17" s="565"/>
      <c r="AI17" s="566"/>
      <c r="AJ17" s="566"/>
      <c r="AK17" s="566"/>
      <c r="AL17" s="566"/>
      <c r="AM17" s="568"/>
      <c r="AN17" s="81"/>
      <c r="AO17" s="590"/>
      <c r="AP17" s="591"/>
      <c r="AQ17" s="591"/>
      <c r="AR17" s="591"/>
      <c r="AS17" s="591"/>
      <c r="AT17" s="592"/>
    </row>
    <row r="18" spans="1:46" x14ac:dyDescent="0.25">
      <c r="A18" s="81"/>
      <c r="B18" s="546"/>
      <c r="C18" s="546"/>
      <c r="D18" s="547"/>
      <c r="E18" s="551"/>
      <c r="F18" s="552"/>
      <c r="G18" s="552"/>
      <c r="H18" s="552"/>
      <c r="I18" s="552"/>
      <c r="J18" s="582" t="s">
        <v>239</v>
      </c>
      <c r="K18" s="583"/>
      <c r="L18" s="583" t="s">
        <v>239</v>
      </c>
      <c r="M18" s="583"/>
      <c r="N18" s="583" t="s">
        <v>239</v>
      </c>
      <c r="O18" s="585"/>
      <c r="P18" s="582" t="s">
        <v>239</v>
      </c>
      <c r="Q18" s="583"/>
      <c r="R18" s="583" t="s">
        <v>239</v>
      </c>
      <c r="S18" s="583"/>
      <c r="T18" s="583" t="s">
        <v>239</v>
      </c>
      <c r="U18" s="585"/>
      <c r="V18" s="559" t="s">
        <v>239</v>
      </c>
      <c r="W18" s="560"/>
      <c r="X18" s="560" t="s">
        <v>239</v>
      </c>
      <c r="Y18" s="560"/>
      <c r="Z18" s="560" t="s">
        <v>239</v>
      </c>
      <c r="AA18" s="562"/>
      <c r="AB18" s="559" t="s">
        <v>239</v>
      </c>
      <c r="AC18" s="560"/>
      <c r="AD18" s="560" t="s">
        <v>239</v>
      </c>
      <c r="AE18" s="560"/>
      <c r="AF18" s="560" t="s">
        <v>239</v>
      </c>
      <c r="AG18" s="562"/>
      <c r="AH18" s="565" t="s">
        <v>239</v>
      </c>
      <c r="AI18" s="566"/>
      <c r="AJ18" s="566" t="s">
        <v>239</v>
      </c>
      <c r="AK18" s="566"/>
      <c r="AL18" s="566" t="s">
        <v>239</v>
      </c>
      <c r="AM18" s="568"/>
      <c r="AN18" s="81"/>
      <c r="AO18" s="590"/>
      <c r="AP18" s="591"/>
      <c r="AQ18" s="591"/>
      <c r="AR18" s="591"/>
      <c r="AS18" s="591"/>
      <c r="AT18" s="592"/>
    </row>
    <row r="19" spans="1:46" x14ac:dyDescent="0.25">
      <c r="A19" s="81"/>
      <c r="B19" s="546"/>
      <c r="C19" s="546"/>
      <c r="D19" s="547"/>
      <c r="E19" s="551"/>
      <c r="F19" s="552"/>
      <c r="G19" s="552"/>
      <c r="H19" s="552"/>
      <c r="I19" s="552"/>
      <c r="J19" s="582"/>
      <c r="K19" s="583"/>
      <c r="L19" s="583"/>
      <c r="M19" s="583"/>
      <c r="N19" s="583"/>
      <c r="O19" s="585"/>
      <c r="P19" s="582"/>
      <c r="Q19" s="583"/>
      <c r="R19" s="583"/>
      <c r="S19" s="583"/>
      <c r="T19" s="583"/>
      <c r="U19" s="585"/>
      <c r="V19" s="559"/>
      <c r="W19" s="560"/>
      <c r="X19" s="560"/>
      <c r="Y19" s="560"/>
      <c r="Z19" s="560"/>
      <c r="AA19" s="562"/>
      <c r="AB19" s="559"/>
      <c r="AC19" s="560"/>
      <c r="AD19" s="560"/>
      <c r="AE19" s="560"/>
      <c r="AF19" s="560"/>
      <c r="AG19" s="562"/>
      <c r="AH19" s="565"/>
      <c r="AI19" s="566"/>
      <c r="AJ19" s="566"/>
      <c r="AK19" s="566"/>
      <c r="AL19" s="566"/>
      <c r="AM19" s="568"/>
      <c r="AN19" s="81"/>
      <c r="AO19" s="590"/>
      <c r="AP19" s="591"/>
      <c r="AQ19" s="591"/>
      <c r="AR19" s="591"/>
      <c r="AS19" s="591"/>
      <c r="AT19" s="592"/>
    </row>
    <row r="20" spans="1:46" x14ac:dyDescent="0.25">
      <c r="A20" s="81"/>
      <c r="B20" s="546"/>
      <c r="C20" s="546"/>
      <c r="D20" s="547"/>
      <c r="E20" s="551"/>
      <c r="F20" s="552"/>
      <c r="G20" s="552"/>
      <c r="H20" s="552"/>
      <c r="I20" s="552"/>
      <c r="J20" s="582" t="s">
        <v>239</v>
      </c>
      <c r="K20" s="583"/>
      <c r="L20" s="583" t="s">
        <v>239</v>
      </c>
      <c r="M20" s="583"/>
      <c r="N20" s="583" t="s">
        <v>239</v>
      </c>
      <c r="O20" s="585"/>
      <c r="P20" s="582" t="s">
        <v>239</v>
      </c>
      <c r="Q20" s="583"/>
      <c r="R20" s="583" t="s">
        <v>239</v>
      </c>
      <c r="S20" s="583"/>
      <c r="T20" s="583" t="s">
        <v>239</v>
      </c>
      <c r="U20" s="585"/>
      <c r="V20" s="559" t="s">
        <v>239</v>
      </c>
      <c r="W20" s="560"/>
      <c r="X20" s="560" t="s">
        <v>239</v>
      </c>
      <c r="Y20" s="560"/>
      <c r="Z20" s="560" t="s">
        <v>239</v>
      </c>
      <c r="AA20" s="562"/>
      <c r="AB20" s="559" t="s">
        <v>239</v>
      </c>
      <c r="AC20" s="560"/>
      <c r="AD20" s="560" t="s">
        <v>239</v>
      </c>
      <c r="AE20" s="560"/>
      <c r="AF20" s="560" t="s">
        <v>239</v>
      </c>
      <c r="AG20" s="562"/>
      <c r="AH20" s="565" t="s">
        <v>239</v>
      </c>
      <c r="AI20" s="566"/>
      <c r="AJ20" s="566" t="s">
        <v>239</v>
      </c>
      <c r="AK20" s="566"/>
      <c r="AL20" s="566" t="s">
        <v>239</v>
      </c>
      <c r="AM20" s="568"/>
      <c r="AN20" s="81"/>
      <c r="AO20" s="590"/>
      <c r="AP20" s="591"/>
      <c r="AQ20" s="591"/>
      <c r="AR20" s="591"/>
      <c r="AS20" s="591"/>
      <c r="AT20" s="592"/>
    </row>
    <row r="21" spans="1:46" ht="15.75" thickBot="1" x14ac:dyDescent="0.3">
      <c r="A21" s="81"/>
      <c r="B21" s="546"/>
      <c r="C21" s="546"/>
      <c r="D21" s="547"/>
      <c r="E21" s="554"/>
      <c r="F21" s="555"/>
      <c r="G21" s="555"/>
      <c r="H21" s="555"/>
      <c r="I21" s="555"/>
      <c r="J21" s="599"/>
      <c r="K21" s="600"/>
      <c r="L21" s="600"/>
      <c r="M21" s="600"/>
      <c r="N21" s="600"/>
      <c r="O21" s="601"/>
      <c r="P21" s="599"/>
      <c r="Q21" s="600"/>
      <c r="R21" s="600"/>
      <c r="S21" s="600"/>
      <c r="T21" s="600"/>
      <c r="U21" s="601"/>
      <c r="V21" s="596"/>
      <c r="W21" s="597"/>
      <c r="X21" s="597"/>
      <c r="Y21" s="597"/>
      <c r="Z21" s="597"/>
      <c r="AA21" s="598"/>
      <c r="AB21" s="596"/>
      <c r="AC21" s="597"/>
      <c r="AD21" s="597"/>
      <c r="AE21" s="597"/>
      <c r="AF21" s="597"/>
      <c r="AG21" s="598"/>
      <c r="AH21" s="586"/>
      <c r="AI21" s="578"/>
      <c r="AJ21" s="578"/>
      <c r="AK21" s="578"/>
      <c r="AL21" s="578"/>
      <c r="AM21" s="579"/>
      <c r="AN21" s="81"/>
      <c r="AO21" s="593"/>
      <c r="AP21" s="594"/>
      <c r="AQ21" s="594"/>
      <c r="AR21" s="594"/>
      <c r="AS21" s="594"/>
      <c r="AT21" s="595"/>
    </row>
    <row r="22" spans="1:46" x14ac:dyDescent="0.25">
      <c r="A22" s="81"/>
      <c r="B22" s="546"/>
      <c r="C22" s="546"/>
      <c r="D22" s="547"/>
      <c r="E22" s="548" t="s">
        <v>138</v>
      </c>
      <c r="F22" s="549"/>
      <c r="G22" s="549"/>
      <c r="H22" s="549"/>
      <c r="I22" s="550"/>
      <c r="J22" s="580" t="s">
        <v>239</v>
      </c>
      <c r="K22" s="581"/>
      <c r="L22" s="581" t="s">
        <v>239</v>
      </c>
      <c r="M22" s="581"/>
      <c r="N22" s="581" t="s">
        <v>239</v>
      </c>
      <c r="O22" s="584"/>
      <c r="P22" s="580"/>
      <c r="Q22" s="581"/>
      <c r="R22" s="581"/>
      <c r="S22" s="581"/>
      <c r="T22" s="581"/>
      <c r="U22" s="584"/>
      <c r="V22" s="580"/>
      <c r="W22" s="581"/>
      <c r="X22" s="581"/>
      <c r="Y22" s="581"/>
      <c r="Z22" s="581"/>
      <c r="AA22" s="584"/>
      <c r="AB22" s="557"/>
      <c r="AC22" s="558"/>
      <c r="AD22" s="558"/>
      <c r="AE22" s="558"/>
      <c r="AF22" s="558"/>
      <c r="AG22" s="561"/>
      <c r="AH22" s="563" t="s">
        <v>239</v>
      </c>
      <c r="AI22" s="564"/>
      <c r="AJ22" s="564" t="s">
        <v>239</v>
      </c>
      <c r="AK22" s="564"/>
      <c r="AL22" s="564" t="s">
        <v>239</v>
      </c>
      <c r="AM22" s="567"/>
      <c r="AN22" s="81"/>
      <c r="AO22" s="602" t="s">
        <v>139</v>
      </c>
      <c r="AP22" s="603"/>
      <c r="AQ22" s="603"/>
      <c r="AR22" s="603"/>
      <c r="AS22" s="603"/>
      <c r="AT22" s="604"/>
    </row>
    <row r="23" spans="1:46" x14ac:dyDescent="0.25">
      <c r="A23" s="81"/>
      <c r="B23" s="546"/>
      <c r="C23" s="546"/>
      <c r="D23" s="547"/>
      <c r="E23" s="551"/>
      <c r="F23" s="552"/>
      <c r="G23" s="552"/>
      <c r="H23" s="552"/>
      <c r="I23" s="553"/>
      <c r="J23" s="582"/>
      <c r="K23" s="583"/>
      <c r="L23" s="583"/>
      <c r="M23" s="583"/>
      <c r="N23" s="583"/>
      <c r="O23" s="585"/>
      <c r="P23" s="582"/>
      <c r="Q23" s="583"/>
      <c r="R23" s="583"/>
      <c r="S23" s="583"/>
      <c r="T23" s="583"/>
      <c r="U23" s="585"/>
      <c r="V23" s="582"/>
      <c r="W23" s="583"/>
      <c r="X23" s="583"/>
      <c r="Y23" s="583"/>
      <c r="Z23" s="583"/>
      <c r="AA23" s="585"/>
      <c r="AB23" s="559"/>
      <c r="AC23" s="560"/>
      <c r="AD23" s="560"/>
      <c r="AE23" s="560"/>
      <c r="AF23" s="560"/>
      <c r="AG23" s="562"/>
      <c r="AH23" s="565"/>
      <c r="AI23" s="566"/>
      <c r="AJ23" s="566"/>
      <c r="AK23" s="566"/>
      <c r="AL23" s="566"/>
      <c r="AM23" s="568"/>
      <c r="AN23" s="81"/>
      <c r="AO23" s="605"/>
      <c r="AP23" s="606"/>
      <c r="AQ23" s="606"/>
      <c r="AR23" s="606"/>
      <c r="AS23" s="606"/>
      <c r="AT23" s="607"/>
    </row>
    <row r="24" spans="1:46" x14ac:dyDescent="0.25">
      <c r="A24" s="81"/>
      <c r="B24" s="546"/>
      <c r="C24" s="546"/>
      <c r="D24" s="547"/>
      <c r="E24" s="551"/>
      <c r="F24" s="552"/>
      <c r="G24" s="552"/>
      <c r="H24" s="552"/>
      <c r="I24" s="553"/>
      <c r="J24" s="582" t="s">
        <v>239</v>
      </c>
      <c r="K24" s="583"/>
      <c r="L24" s="583" t="s">
        <v>239</v>
      </c>
      <c r="M24" s="583"/>
      <c r="N24" s="583" t="s">
        <v>239</v>
      </c>
      <c r="O24" s="585"/>
      <c r="P24" s="582"/>
      <c r="Q24" s="583"/>
      <c r="R24" s="583"/>
      <c r="S24" s="583"/>
      <c r="T24" s="583"/>
      <c r="U24" s="585"/>
      <c r="V24" s="582"/>
      <c r="W24" s="583"/>
      <c r="X24" s="583"/>
      <c r="Y24" s="583"/>
      <c r="Z24" s="583"/>
      <c r="AA24" s="585"/>
      <c r="AB24" s="559"/>
      <c r="AC24" s="560"/>
      <c r="AD24" s="560"/>
      <c r="AE24" s="560"/>
      <c r="AF24" s="560"/>
      <c r="AG24" s="562"/>
      <c r="AH24" s="565" t="s">
        <v>239</v>
      </c>
      <c r="AI24" s="566"/>
      <c r="AJ24" s="566" t="s">
        <v>239</v>
      </c>
      <c r="AK24" s="566"/>
      <c r="AL24" s="566" t="s">
        <v>239</v>
      </c>
      <c r="AM24" s="568"/>
      <c r="AN24" s="81"/>
      <c r="AO24" s="605"/>
      <c r="AP24" s="606"/>
      <c r="AQ24" s="606"/>
      <c r="AR24" s="606"/>
      <c r="AS24" s="606"/>
      <c r="AT24" s="607"/>
    </row>
    <row r="25" spans="1:46" x14ac:dyDescent="0.25">
      <c r="A25" s="81"/>
      <c r="B25" s="546"/>
      <c r="C25" s="546"/>
      <c r="D25" s="547"/>
      <c r="E25" s="551"/>
      <c r="F25" s="552"/>
      <c r="G25" s="552"/>
      <c r="H25" s="552"/>
      <c r="I25" s="553"/>
      <c r="J25" s="582"/>
      <c r="K25" s="583"/>
      <c r="L25" s="583"/>
      <c r="M25" s="583"/>
      <c r="N25" s="583"/>
      <c r="O25" s="585"/>
      <c r="P25" s="582"/>
      <c r="Q25" s="583"/>
      <c r="R25" s="583"/>
      <c r="S25" s="583"/>
      <c r="T25" s="583"/>
      <c r="U25" s="585"/>
      <c r="V25" s="582"/>
      <c r="W25" s="583"/>
      <c r="X25" s="583"/>
      <c r="Y25" s="583"/>
      <c r="Z25" s="583"/>
      <c r="AA25" s="585"/>
      <c r="AB25" s="559"/>
      <c r="AC25" s="560"/>
      <c r="AD25" s="560"/>
      <c r="AE25" s="560"/>
      <c r="AF25" s="560"/>
      <c r="AG25" s="562"/>
      <c r="AH25" s="565"/>
      <c r="AI25" s="566"/>
      <c r="AJ25" s="566"/>
      <c r="AK25" s="566"/>
      <c r="AL25" s="566"/>
      <c r="AM25" s="568"/>
      <c r="AN25" s="81"/>
      <c r="AO25" s="605"/>
      <c r="AP25" s="606"/>
      <c r="AQ25" s="606"/>
      <c r="AR25" s="606"/>
      <c r="AS25" s="606"/>
      <c r="AT25" s="607"/>
    </row>
    <row r="26" spans="1:46" x14ac:dyDescent="0.25">
      <c r="A26" s="81"/>
      <c r="B26" s="546"/>
      <c r="C26" s="546"/>
      <c r="D26" s="547"/>
      <c r="E26" s="551"/>
      <c r="F26" s="552"/>
      <c r="G26" s="552"/>
      <c r="H26" s="552"/>
      <c r="I26" s="553"/>
      <c r="J26" s="582" t="s">
        <v>239</v>
      </c>
      <c r="K26" s="583"/>
      <c r="L26" s="583" t="s">
        <v>239</v>
      </c>
      <c r="M26" s="583"/>
      <c r="N26" s="583" t="s">
        <v>239</v>
      </c>
      <c r="O26" s="585"/>
      <c r="P26" s="582"/>
      <c r="Q26" s="583"/>
      <c r="R26" s="583"/>
      <c r="S26" s="583"/>
      <c r="T26" s="583"/>
      <c r="U26" s="585"/>
      <c r="V26" s="582"/>
      <c r="W26" s="583"/>
      <c r="X26" s="583"/>
      <c r="Y26" s="583"/>
      <c r="Z26" s="583"/>
      <c r="AA26" s="585"/>
      <c r="AB26" s="559"/>
      <c r="AC26" s="560"/>
      <c r="AD26" s="560"/>
      <c r="AE26" s="560"/>
      <c r="AF26" s="560"/>
      <c r="AG26" s="562"/>
      <c r="AH26" s="565" t="s">
        <v>239</v>
      </c>
      <c r="AI26" s="566"/>
      <c r="AJ26" s="566" t="s">
        <v>239</v>
      </c>
      <c r="AK26" s="566"/>
      <c r="AL26" s="566" t="s">
        <v>239</v>
      </c>
      <c r="AM26" s="568"/>
      <c r="AN26" s="81"/>
      <c r="AO26" s="605"/>
      <c r="AP26" s="606"/>
      <c r="AQ26" s="606"/>
      <c r="AR26" s="606"/>
      <c r="AS26" s="606"/>
      <c r="AT26" s="607"/>
    </row>
    <row r="27" spans="1:46" x14ac:dyDescent="0.25">
      <c r="A27" s="81"/>
      <c r="B27" s="546"/>
      <c r="C27" s="546"/>
      <c r="D27" s="547"/>
      <c r="E27" s="551"/>
      <c r="F27" s="552"/>
      <c r="G27" s="552"/>
      <c r="H27" s="552"/>
      <c r="I27" s="553"/>
      <c r="J27" s="582"/>
      <c r="K27" s="583"/>
      <c r="L27" s="583"/>
      <c r="M27" s="583"/>
      <c r="N27" s="583"/>
      <c r="O27" s="585"/>
      <c r="P27" s="582"/>
      <c r="Q27" s="583"/>
      <c r="R27" s="583"/>
      <c r="S27" s="583"/>
      <c r="T27" s="583"/>
      <c r="U27" s="585"/>
      <c r="V27" s="582"/>
      <c r="W27" s="583"/>
      <c r="X27" s="583"/>
      <c r="Y27" s="583"/>
      <c r="Z27" s="583"/>
      <c r="AA27" s="585"/>
      <c r="AB27" s="559"/>
      <c r="AC27" s="560"/>
      <c r="AD27" s="560"/>
      <c r="AE27" s="560"/>
      <c r="AF27" s="560"/>
      <c r="AG27" s="562"/>
      <c r="AH27" s="565"/>
      <c r="AI27" s="566"/>
      <c r="AJ27" s="566"/>
      <c r="AK27" s="566"/>
      <c r="AL27" s="566"/>
      <c r="AM27" s="568"/>
      <c r="AN27" s="81"/>
      <c r="AO27" s="605"/>
      <c r="AP27" s="606"/>
      <c r="AQ27" s="606"/>
      <c r="AR27" s="606"/>
      <c r="AS27" s="606"/>
      <c r="AT27" s="607"/>
    </row>
    <row r="28" spans="1:46" x14ac:dyDescent="0.25">
      <c r="A28" s="81"/>
      <c r="B28" s="546"/>
      <c r="C28" s="546"/>
      <c r="D28" s="547"/>
      <c r="E28" s="551"/>
      <c r="F28" s="552"/>
      <c r="G28" s="552"/>
      <c r="H28" s="552"/>
      <c r="I28" s="553"/>
      <c r="J28" s="582" t="s">
        <v>239</v>
      </c>
      <c r="K28" s="583"/>
      <c r="L28" s="583" t="s">
        <v>239</v>
      </c>
      <c r="M28" s="583"/>
      <c r="N28" s="583" t="s">
        <v>239</v>
      </c>
      <c r="O28" s="585"/>
      <c r="P28" s="582"/>
      <c r="Q28" s="583"/>
      <c r="R28" s="583"/>
      <c r="S28" s="583"/>
      <c r="T28" s="583"/>
      <c r="U28" s="585"/>
      <c r="V28" s="582"/>
      <c r="W28" s="583"/>
      <c r="X28" s="583"/>
      <c r="Y28" s="583"/>
      <c r="Z28" s="583"/>
      <c r="AA28" s="585"/>
      <c r="AB28" s="559"/>
      <c r="AC28" s="560"/>
      <c r="AD28" s="560"/>
      <c r="AE28" s="560"/>
      <c r="AF28" s="560"/>
      <c r="AG28" s="562"/>
      <c r="AH28" s="565" t="s">
        <v>239</v>
      </c>
      <c r="AI28" s="566"/>
      <c r="AJ28" s="566" t="s">
        <v>239</v>
      </c>
      <c r="AK28" s="566"/>
      <c r="AL28" s="566" t="s">
        <v>239</v>
      </c>
      <c r="AM28" s="568"/>
      <c r="AN28" s="81"/>
      <c r="AO28" s="605"/>
      <c r="AP28" s="606"/>
      <c r="AQ28" s="606"/>
      <c r="AR28" s="606"/>
      <c r="AS28" s="606"/>
      <c r="AT28" s="607"/>
    </row>
    <row r="29" spans="1:46" ht="15.75" thickBot="1" x14ac:dyDescent="0.3">
      <c r="A29" s="81"/>
      <c r="B29" s="546"/>
      <c r="C29" s="546"/>
      <c r="D29" s="547"/>
      <c r="E29" s="554"/>
      <c r="F29" s="555"/>
      <c r="G29" s="555"/>
      <c r="H29" s="555"/>
      <c r="I29" s="556"/>
      <c r="J29" s="582"/>
      <c r="K29" s="583"/>
      <c r="L29" s="583"/>
      <c r="M29" s="583"/>
      <c r="N29" s="583"/>
      <c r="O29" s="585"/>
      <c r="P29" s="599"/>
      <c r="Q29" s="600"/>
      <c r="R29" s="600"/>
      <c r="S29" s="600"/>
      <c r="T29" s="600"/>
      <c r="U29" s="601"/>
      <c r="V29" s="599"/>
      <c r="W29" s="600"/>
      <c r="X29" s="600"/>
      <c r="Y29" s="600"/>
      <c r="Z29" s="600"/>
      <c r="AA29" s="601"/>
      <c r="AB29" s="596"/>
      <c r="AC29" s="597"/>
      <c r="AD29" s="597"/>
      <c r="AE29" s="597"/>
      <c r="AF29" s="597"/>
      <c r="AG29" s="598"/>
      <c r="AH29" s="586"/>
      <c r="AI29" s="578"/>
      <c r="AJ29" s="578"/>
      <c r="AK29" s="578"/>
      <c r="AL29" s="578"/>
      <c r="AM29" s="579"/>
      <c r="AN29" s="81"/>
      <c r="AO29" s="608"/>
      <c r="AP29" s="609"/>
      <c r="AQ29" s="609"/>
      <c r="AR29" s="609"/>
      <c r="AS29" s="609"/>
      <c r="AT29" s="610"/>
    </row>
    <row r="30" spans="1:46" x14ac:dyDescent="0.25">
      <c r="A30" s="81"/>
      <c r="B30" s="546"/>
      <c r="C30" s="546"/>
      <c r="D30" s="547"/>
      <c r="E30" s="548" t="s">
        <v>140</v>
      </c>
      <c r="F30" s="549"/>
      <c r="G30" s="549"/>
      <c r="H30" s="549"/>
      <c r="I30" s="549"/>
      <c r="J30" s="611" t="s">
        <v>239</v>
      </c>
      <c r="K30" s="612"/>
      <c r="L30" s="612" t="s">
        <v>239</v>
      </c>
      <c r="M30" s="612"/>
      <c r="N30" s="612" t="s">
        <v>239</v>
      </c>
      <c r="O30" s="615"/>
      <c r="P30" s="581"/>
      <c r="Q30" s="581"/>
      <c r="R30" s="581"/>
      <c r="S30" s="581"/>
      <c r="T30" s="581"/>
      <c r="U30" s="584"/>
      <c r="V30" s="580"/>
      <c r="W30" s="581"/>
      <c r="X30" s="581"/>
      <c r="Y30" s="581"/>
      <c r="Z30" s="581"/>
      <c r="AA30" s="584"/>
      <c r="AB30" s="557"/>
      <c r="AC30" s="558"/>
      <c r="AD30" s="558"/>
      <c r="AE30" s="558"/>
      <c r="AF30" s="558"/>
      <c r="AG30" s="561"/>
      <c r="AH30" s="563" t="s">
        <v>239</v>
      </c>
      <c r="AI30" s="564"/>
      <c r="AJ30" s="564" t="s">
        <v>239</v>
      </c>
      <c r="AK30" s="564"/>
      <c r="AL30" s="564" t="s">
        <v>239</v>
      </c>
      <c r="AM30" s="567"/>
      <c r="AN30" s="81"/>
      <c r="AO30" s="617" t="s">
        <v>141</v>
      </c>
      <c r="AP30" s="618"/>
      <c r="AQ30" s="618"/>
      <c r="AR30" s="618"/>
      <c r="AS30" s="618"/>
      <c r="AT30" s="619"/>
    </row>
    <row r="31" spans="1:46" x14ac:dyDescent="0.25">
      <c r="A31" s="81"/>
      <c r="B31" s="546"/>
      <c r="C31" s="546"/>
      <c r="D31" s="547"/>
      <c r="E31" s="551"/>
      <c r="F31" s="552"/>
      <c r="G31" s="552"/>
      <c r="H31" s="552"/>
      <c r="I31" s="552"/>
      <c r="J31" s="613"/>
      <c r="K31" s="614"/>
      <c r="L31" s="614"/>
      <c r="M31" s="614"/>
      <c r="N31" s="614"/>
      <c r="O31" s="616"/>
      <c r="P31" s="583"/>
      <c r="Q31" s="583"/>
      <c r="R31" s="583"/>
      <c r="S31" s="583"/>
      <c r="T31" s="583"/>
      <c r="U31" s="585"/>
      <c r="V31" s="582"/>
      <c r="W31" s="583"/>
      <c r="X31" s="583"/>
      <c r="Y31" s="583"/>
      <c r="Z31" s="583"/>
      <c r="AA31" s="585"/>
      <c r="AB31" s="559"/>
      <c r="AC31" s="560"/>
      <c r="AD31" s="560"/>
      <c r="AE31" s="560"/>
      <c r="AF31" s="560"/>
      <c r="AG31" s="562"/>
      <c r="AH31" s="565"/>
      <c r="AI31" s="566"/>
      <c r="AJ31" s="566"/>
      <c r="AK31" s="566"/>
      <c r="AL31" s="566"/>
      <c r="AM31" s="568"/>
      <c r="AN31" s="81"/>
      <c r="AO31" s="620"/>
      <c r="AP31" s="621"/>
      <c r="AQ31" s="621"/>
      <c r="AR31" s="621"/>
      <c r="AS31" s="621"/>
      <c r="AT31" s="622"/>
    </row>
    <row r="32" spans="1:46" x14ac:dyDescent="0.25">
      <c r="A32" s="81"/>
      <c r="B32" s="546"/>
      <c r="C32" s="546"/>
      <c r="D32" s="547"/>
      <c r="E32" s="551"/>
      <c r="F32" s="552"/>
      <c r="G32" s="552"/>
      <c r="H32" s="552"/>
      <c r="I32" s="552"/>
      <c r="J32" s="613" t="s">
        <v>239</v>
      </c>
      <c r="K32" s="614"/>
      <c r="L32" s="614" t="s">
        <v>239</v>
      </c>
      <c r="M32" s="614"/>
      <c r="N32" s="614" t="s">
        <v>239</v>
      </c>
      <c r="O32" s="616"/>
      <c r="P32" s="583"/>
      <c r="Q32" s="583"/>
      <c r="R32" s="583"/>
      <c r="S32" s="583"/>
      <c r="T32" s="583"/>
      <c r="U32" s="585"/>
      <c r="V32" s="582"/>
      <c r="W32" s="583"/>
      <c r="X32" s="583"/>
      <c r="Y32" s="583"/>
      <c r="Z32" s="583"/>
      <c r="AA32" s="585"/>
      <c r="AB32" s="559"/>
      <c r="AC32" s="560"/>
      <c r="AD32" s="560"/>
      <c r="AE32" s="560"/>
      <c r="AF32" s="560"/>
      <c r="AG32" s="562"/>
      <c r="AH32" s="565" t="s">
        <v>239</v>
      </c>
      <c r="AI32" s="566"/>
      <c r="AJ32" s="566" t="s">
        <v>239</v>
      </c>
      <c r="AK32" s="566"/>
      <c r="AL32" s="566" t="s">
        <v>239</v>
      </c>
      <c r="AM32" s="568"/>
      <c r="AN32" s="81"/>
      <c r="AO32" s="620"/>
      <c r="AP32" s="621"/>
      <c r="AQ32" s="621"/>
      <c r="AR32" s="621"/>
      <c r="AS32" s="621"/>
      <c r="AT32" s="622"/>
    </row>
    <row r="33" spans="1:46" x14ac:dyDescent="0.25">
      <c r="A33" s="81"/>
      <c r="B33" s="546"/>
      <c r="C33" s="546"/>
      <c r="D33" s="547"/>
      <c r="E33" s="551"/>
      <c r="F33" s="552"/>
      <c r="G33" s="552"/>
      <c r="H33" s="552"/>
      <c r="I33" s="552"/>
      <c r="J33" s="613"/>
      <c r="K33" s="614"/>
      <c r="L33" s="614"/>
      <c r="M33" s="614"/>
      <c r="N33" s="614"/>
      <c r="O33" s="616"/>
      <c r="P33" s="583"/>
      <c r="Q33" s="583"/>
      <c r="R33" s="583"/>
      <c r="S33" s="583"/>
      <c r="T33" s="583"/>
      <c r="U33" s="585"/>
      <c r="V33" s="582"/>
      <c r="W33" s="583"/>
      <c r="X33" s="583"/>
      <c r="Y33" s="583"/>
      <c r="Z33" s="583"/>
      <c r="AA33" s="585"/>
      <c r="AB33" s="559"/>
      <c r="AC33" s="560"/>
      <c r="AD33" s="560"/>
      <c r="AE33" s="560"/>
      <c r="AF33" s="560"/>
      <c r="AG33" s="562"/>
      <c r="AH33" s="565"/>
      <c r="AI33" s="566"/>
      <c r="AJ33" s="566"/>
      <c r="AK33" s="566"/>
      <c r="AL33" s="566"/>
      <c r="AM33" s="568"/>
      <c r="AN33" s="81"/>
      <c r="AO33" s="620"/>
      <c r="AP33" s="621"/>
      <c r="AQ33" s="621"/>
      <c r="AR33" s="621"/>
      <c r="AS33" s="621"/>
      <c r="AT33" s="622"/>
    </row>
    <row r="34" spans="1:46" x14ac:dyDescent="0.25">
      <c r="A34" s="81"/>
      <c r="B34" s="546"/>
      <c r="C34" s="546"/>
      <c r="D34" s="547"/>
      <c r="E34" s="551"/>
      <c r="F34" s="552"/>
      <c r="G34" s="552"/>
      <c r="H34" s="552"/>
      <c r="I34" s="552"/>
      <c r="J34" s="613" t="s">
        <v>239</v>
      </c>
      <c r="K34" s="614"/>
      <c r="L34" s="614" t="s">
        <v>239</v>
      </c>
      <c r="M34" s="614"/>
      <c r="N34" s="614" t="s">
        <v>239</v>
      </c>
      <c r="O34" s="616"/>
      <c r="P34" s="583"/>
      <c r="Q34" s="583"/>
      <c r="R34" s="583"/>
      <c r="S34" s="583"/>
      <c r="T34" s="583"/>
      <c r="U34" s="585"/>
      <c r="V34" s="582"/>
      <c r="W34" s="583"/>
      <c r="X34" s="583"/>
      <c r="Y34" s="583"/>
      <c r="Z34" s="583"/>
      <c r="AA34" s="585"/>
      <c r="AB34" s="559"/>
      <c r="AC34" s="560"/>
      <c r="AD34" s="560"/>
      <c r="AE34" s="560"/>
      <c r="AF34" s="560"/>
      <c r="AG34" s="562"/>
      <c r="AH34" s="565" t="s">
        <v>239</v>
      </c>
      <c r="AI34" s="566"/>
      <c r="AJ34" s="566" t="s">
        <v>239</v>
      </c>
      <c r="AK34" s="566"/>
      <c r="AL34" s="566" t="s">
        <v>239</v>
      </c>
      <c r="AM34" s="568"/>
      <c r="AN34" s="81"/>
      <c r="AO34" s="620"/>
      <c r="AP34" s="621"/>
      <c r="AQ34" s="621"/>
      <c r="AR34" s="621"/>
      <c r="AS34" s="621"/>
      <c r="AT34" s="622"/>
    </row>
    <row r="35" spans="1:46" x14ac:dyDescent="0.25">
      <c r="A35" s="81"/>
      <c r="B35" s="546"/>
      <c r="C35" s="546"/>
      <c r="D35" s="547"/>
      <c r="E35" s="551"/>
      <c r="F35" s="552"/>
      <c r="G35" s="552"/>
      <c r="H35" s="552"/>
      <c r="I35" s="552"/>
      <c r="J35" s="613"/>
      <c r="K35" s="614"/>
      <c r="L35" s="614"/>
      <c r="M35" s="614"/>
      <c r="N35" s="614"/>
      <c r="O35" s="616"/>
      <c r="P35" s="583"/>
      <c r="Q35" s="583"/>
      <c r="R35" s="583"/>
      <c r="S35" s="583"/>
      <c r="T35" s="583"/>
      <c r="U35" s="585"/>
      <c r="V35" s="582"/>
      <c r="W35" s="583"/>
      <c r="X35" s="583"/>
      <c r="Y35" s="583"/>
      <c r="Z35" s="583"/>
      <c r="AA35" s="585"/>
      <c r="AB35" s="559"/>
      <c r="AC35" s="560"/>
      <c r="AD35" s="560"/>
      <c r="AE35" s="560"/>
      <c r="AF35" s="560"/>
      <c r="AG35" s="562"/>
      <c r="AH35" s="565"/>
      <c r="AI35" s="566"/>
      <c r="AJ35" s="566"/>
      <c r="AK35" s="566"/>
      <c r="AL35" s="566"/>
      <c r="AM35" s="568"/>
      <c r="AN35" s="81"/>
      <c r="AO35" s="620"/>
      <c r="AP35" s="621"/>
      <c r="AQ35" s="621"/>
      <c r="AR35" s="621"/>
      <c r="AS35" s="621"/>
      <c r="AT35" s="622"/>
    </row>
    <row r="36" spans="1:46" x14ac:dyDescent="0.25">
      <c r="A36" s="81"/>
      <c r="B36" s="546"/>
      <c r="C36" s="546"/>
      <c r="D36" s="547"/>
      <c r="E36" s="551"/>
      <c r="F36" s="552"/>
      <c r="G36" s="552"/>
      <c r="H36" s="552"/>
      <c r="I36" s="552"/>
      <c r="J36" s="613" t="s">
        <v>239</v>
      </c>
      <c r="K36" s="614"/>
      <c r="L36" s="614" t="s">
        <v>239</v>
      </c>
      <c r="M36" s="614"/>
      <c r="N36" s="614" t="s">
        <v>239</v>
      </c>
      <c r="O36" s="616"/>
      <c r="P36" s="583"/>
      <c r="Q36" s="583"/>
      <c r="R36" s="583"/>
      <c r="S36" s="583"/>
      <c r="T36" s="583"/>
      <c r="U36" s="585"/>
      <c r="V36" s="582"/>
      <c r="W36" s="583"/>
      <c r="X36" s="583"/>
      <c r="Y36" s="583"/>
      <c r="Z36" s="583"/>
      <c r="AA36" s="585"/>
      <c r="AB36" s="559"/>
      <c r="AC36" s="560"/>
      <c r="AD36" s="560"/>
      <c r="AE36" s="560"/>
      <c r="AF36" s="560"/>
      <c r="AG36" s="562"/>
      <c r="AH36" s="565" t="s">
        <v>239</v>
      </c>
      <c r="AI36" s="566"/>
      <c r="AJ36" s="566" t="s">
        <v>239</v>
      </c>
      <c r="AK36" s="566"/>
      <c r="AL36" s="566" t="s">
        <v>239</v>
      </c>
      <c r="AM36" s="568"/>
      <c r="AN36" s="81"/>
      <c r="AO36" s="620"/>
      <c r="AP36" s="621"/>
      <c r="AQ36" s="621"/>
      <c r="AR36" s="621"/>
      <c r="AS36" s="621"/>
      <c r="AT36" s="622"/>
    </row>
    <row r="37" spans="1:46" ht="15.75" thickBot="1" x14ac:dyDescent="0.3">
      <c r="A37" s="81"/>
      <c r="B37" s="546"/>
      <c r="C37" s="546"/>
      <c r="D37" s="547"/>
      <c r="E37" s="554"/>
      <c r="F37" s="555"/>
      <c r="G37" s="555"/>
      <c r="H37" s="555"/>
      <c r="I37" s="555"/>
      <c r="J37" s="626"/>
      <c r="K37" s="627"/>
      <c r="L37" s="627"/>
      <c r="M37" s="627"/>
      <c r="N37" s="627"/>
      <c r="O37" s="628"/>
      <c r="P37" s="600"/>
      <c r="Q37" s="600"/>
      <c r="R37" s="600"/>
      <c r="S37" s="600"/>
      <c r="T37" s="600"/>
      <c r="U37" s="601"/>
      <c r="V37" s="599"/>
      <c r="W37" s="600"/>
      <c r="X37" s="600"/>
      <c r="Y37" s="600"/>
      <c r="Z37" s="600"/>
      <c r="AA37" s="601"/>
      <c r="AB37" s="596"/>
      <c r="AC37" s="597"/>
      <c r="AD37" s="597"/>
      <c r="AE37" s="597"/>
      <c r="AF37" s="597"/>
      <c r="AG37" s="598"/>
      <c r="AH37" s="586"/>
      <c r="AI37" s="578"/>
      <c r="AJ37" s="578"/>
      <c r="AK37" s="578"/>
      <c r="AL37" s="578"/>
      <c r="AM37" s="579"/>
      <c r="AN37" s="81"/>
      <c r="AO37" s="623"/>
      <c r="AP37" s="624"/>
      <c r="AQ37" s="624"/>
      <c r="AR37" s="624"/>
      <c r="AS37" s="624"/>
      <c r="AT37" s="625"/>
    </row>
    <row r="38" spans="1:46" x14ac:dyDescent="0.25">
      <c r="A38" s="81"/>
      <c r="B38" s="546"/>
      <c r="C38" s="546"/>
      <c r="D38" s="547"/>
      <c r="E38" s="548" t="s">
        <v>142</v>
      </c>
      <c r="F38" s="549"/>
      <c r="G38" s="549"/>
      <c r="H38" s="549"/>
      <c r="I38" s="550"/>
      <c r="J38" s="611" t="s">
        <v>239</v>
      </c>
      <c r="K38" s="612"/>
      <c r="L38" s="612" t="s">
        <v>239</v>
      </c>
      <c r="M38" s="612"/>
      <c r="N38" s="612" t="s">
        <v>239</v>
      </c>
      <c r="O38" s="615"/>
      <c r="P38" s="611"/>
      <c r="Q38" s="612"/>
      <c r="R38" s="612"/>
      <c r="S38" s="612"/>
      <c r="T38" s="612"/>
      <c r="U38" s="615"/>
      <c r="V38" s="580"/>
      <c r="W38" s="581"/>
      <c r="X38" s="581"/>
      <c r="Y38" s="581"/>
      <c r="Z38" s="581"/>
      <c r="AA38" s="584"/>
      <c r="AB38" s="557"/>
      <c r="AC38" s="558"/>
      <c r="AD38" s="558"/>
      <c r="AE38" s="558"/>
      <c r="AF38" s="558"/>
      <c r="AG38" s="561"/>
      <c r="AH38" s="563" t="s">
        <v>239</v>
      </c>
      <c r="AI38" s="564"/>
      <c r="AJ38" s="564" t="s">
        <v>239</v>
      </c>
      <c r="AK38" s="564"/>
      <c r="AL38" s="564" t="s">
        <v>239</v>
      </c>
      <c r="AM38" s="567"/>
      <c r="AN38" s="81"/>
      <c r="AO38" s="81"/>
      <c r="AP38" s="81"/>
      <c r="AQ38" s="81"/>
      <c r="AR38" s="81"/>
      <c r="AS38" s="81"/>
      <c r="AT38" s="81"/>
    </row>
    <row r="39" spans="1:46" x14ac:dyDescent="0.25">
      <c r="A39" s="81"/>
      <c r="B39" s="546"/>
      <c r="C39" s="546"/>
      <c r="D39" s="547"/>
      <c r="E39" s="551"/>
      <c r="F39" s="552"/>
      <c r="G39" s="552"/>
      <c r="H39" s="552"/>
      <c r="I39" s="553"/>
      <c r="J39" s="613"/>
      <c r="K39" s="614"/>
      <c r="L39" s="614"/>
      <c r="M39" s="614"/>
      <c r="N39" s="614"/>
      <c r="O39" s="616"/>
      <c r="P39" s="613"/>
      <c r="Q39" s="614"/>
      <c r="R39" s="614"/>
      <c r="S39" s="614"/>
      <c r="T39" s="614"/>
      <c r="U39" s="616"/>
      <c r="V39" s="582"/>
      <c r="W39" s="583"/>
      <c r="X39" s="583"/>
      <c r="Y39" s="583"/>
      <c r="Z39" s="583"/>
      <c r="AA39" s="585"/>
      <c r="AB39" s="559"/>
      <c r="AC39" s="560"/>
      <c r="AD39" s="560"/>
      <c r="AE39" s="560"/>
      <c r="AF39" s="560"/>
      <c r="AG39" s="562"/>
      <c r="AH39" s="565"/>
      <c r="AI39" s="566"/>
      <c r="AJ39" s="566"/>
      <c r="AK39" s="566"/>
      <c r="AL39" s="566"/>
      <c r="AM39" s="568"/>
      <c r="AN39" s="81"/>
      <c r="AO39" s="81"/>
      <c r="AP39" s="81"/>
      <c r="AQ39" s="81"/>
      <c r="AR39" s="81"/>
      <c r="AS39" s="81"/>
      <c r="AT39" s="81"/>
    </row>
    <row r="40" spans="1:46" x14ac:dyDescent="0.25">
      <c r="A40" s="81"/>
      <c r="B40" s="546"/>
      <c r="C40" s="546"/>
      <c r="D40" s="547"/>
      <c r="E40" s="551"/>
      <c r="F40" s="552"/>
      <c r="G40" s="552"/>
      <c r="H40" s="552"/>
      <c r="I40" s="553"/>
      <c r="J40" s="613" t="s">
        <v>239</v>
      </c>
      <c r="K40" s="614"/>
      <c r="L40" s="614" t="s">
        <v>239</v>
      </c>
      <c r="M40" s="614"/>
      <c r="N40" s="614" t="s">
        <v>239</v>
      </c>
      <c r="O40" s="616"/>
      <c r="P40" s="613"/>
      <c r="Q40" s="614"/>
      <c r="R40" s="614"/>
      <c r="S40" s="614"/>
      <c r="T40" s="614"/>
      <c r="U40" s="616"/>
      <c r="V40" s="582"/>
      <c r="W40" s="583"/>
      <c r="X40" s="583"/>
      <c r="Y40" s="583"/>
      <c r="Z40" s="583"/>
      <c r="AA40" s="585"/>
      <c r="AB40" s="559"/>
      <c r="AC40" s="560"/>
      <c r="AD40" s="560"/>
      <c r="AE40" s="560"/>
      <c r="AF40" s="560"/>
      <c r="AG40" s="562"/>
      <c r="AH40" s="565" t="s">
        <v>239</v>
      </c>
      <c r="AI40" s="566"/>
      <c r="AJ40" s="566" t="s">
        <v>239</v>
      </c>
      <c r="AK40" s="566"/>
      <c r="AL40" s="566" t="s">
        <v>239</v>
      </c>
      <c r="AM40" s="568"/>
      <c r="AN40" s="81"/>
      <c r="AO40" s="81"/>
      <c r="AP40" s="81"/>
      <c r="AQ40" s="81"/>
      <c r="AR40" s="81"/>
      <c r="AS40" s="81"/>
      <c r="AT40" s="81"/>
    </row>
    <row r="41" spans="1:46" x14ac:dyDescent="0.25">
      <c r="A41" s="81"/>
      <c r="B41" s="546"/>
      <c r="C41" s="546"/>
      <c r="D41" s="547"/>
      <c r="E41" s="551"/>
      <c r="F41" s="552"/>
      <c r="G41" s="552"/>
      <c r="H41" s="552"/>
      <c r="I41" s="553"/>
      <c r="J41" s="613"/>
      <c r="K41" s="614"/>
      <c r="L41" s="614"/>
      <c r="M41" s="614"/>
      <c r="N41" s="614"/>
      <c r="O41" s="616"/>
      <c r="P41" s="613"/>
      <c r="Q41" s="614"/>
      <c r="R41" s="614"/>
      <c r="S41" s="614"/>
      <c r="T41" s="614"/>
      <c r="U41" s="616"/>
      <c r="V41" s="582"/>
      <c r="W41" s="583"/>
      <c r="X41" s="583"/>
      <c r="Y41" s="583"/>
      <c r="Z41" s="583"/>
      <c r="AA41" s="585"/>
      <c r="AB41" s="559"/>
      <c r="AC41" s="560"/>
      <c r="AD41" s="560"/>
      <c r="AE41" s="560"/>
      <c r="AF41" s="560"/>
      <c r="AG41" s="562"/>
      <c r="AH41" s="565"/>
      <c r="AI41" s="566"/>
      <c r="AJ41" s="566"/>
      <c r="AK41" s="566"/>
      <c r="AL41" s="566"/>
      <c r="AM41" s="568"/>
      <c r="AN41" s="81"/>
      <c r="AO41" s="81"/>
      <c r="AP41" s="81"/>
      <c r="AQ41" s="81"/>
      <c r="AR41" s="81"/>
      <c r="AS41" s="81"/>
      <c r="AT41" s="81"/>
    </row>
    <row r="42" spans="1:46" x14ac:dyDescent="0.25">
      <c r="A42" s="81"/>
      <c r="B42" s="546"/>
      <c r="C42" s="546"/>
      <c r="D42" s="547"/>
      <c r="E42" s="551"/>
      <c r="F42" s="552"/>
      <c r="G42" s="552"/>
      <c r="H42" s="552"/>
      <c r="I42" s="553"/>
      <c r="J42" s="613" t="s">
        <v>239</v>
      </c>
      <c r="K42" s="614"/>
      <c r="L42" s="614" t="s">
        <v>239</v>
      </c>
      <c r="M42" s="614"/>
      <c r="N42" s="614" t="s">
        <v>239</v>
      </c>
      <c r="O42" s="616"/>
      <c r="P42" s="613"/>
      <c r="Q42" s="614"/>
      <c r="R42" s="614"/>
      <c r="S42" s="614"/>
      <c r="T42" s="614"/>
      <c r="U42" s="616"/>
      <c r="V42" s="582"/>
      <c r="W42" s="583"/>
      <c r="X42" s="583"/>
      <c r="Y42" s="583"/>
      <c r="Z42" s="583"/>
      <c r="AA42" s="585"/>
      <c r="AB42" s="559"/>
      <c r="AC42" s="560"/>
      <c r="AD42" s="560"/>
      <c r="AE42" s="560"/>
      <c r="AF42" s="560"/>
      <c r="AG42" s="562"/>
      <c r="AH42" s="565" t="s">
        <v>239</v>
      </c>
      <c r="AI42" s="566"/>
      <c r="AJ42" s="566" t="s">
        <v>239</v>
      </c>
      <c r="AK42" s="566"/>
      <c r="AL42" s="566" t="s">
        <v>239</v>
      </c>
      <c r="AM42" s="568"/>
      <c r="AN42" s="81"/>
      <c r="AO42" s="81"/>
      <c r="AP42" s="81"/>
      <c r="AQ42" s="81"/>
      <c r="AR42" s="81"/>
      <c r="AS42" s="81"/>
      <c r="AT42" s="81"/>
    </row>
    <row r="43" spans="1:46" x14ac:dyDescent="0.25">
      <c r="A43" s="81"/>
      <c r="B43" s="546"/>
      <c r="C43" s="546"/>
      <c r="D43" s="547"/>
      <c r="E43" s="551"/>
      <c r="F43" s="552"/>
      <c r="G43" s="552"/>
      <c r="H43" s="552"/>
      <c r="I43" s="553"/>
      <c r="J43" s="613"/>
      <c r="K43" s="614"/>
      <c r="L43" s="614"/>
      <c r="M43" s="614"/>
      <c r="N43" s="614"/>
      <c r="O43" s="616"/>
      <c r="P43" s="613"/>
      <c r="Q43" s="614"/>
      <c r="R43" s="614"/>
      <c r="S43" s="614"/>
      <c r="T43" s="614"/>
      <c r="U43" s="616"/>
      <c r="V43" s="582"/>
      <c r="W43" s="583"/>
      <c r="X43" s="583"/>
      <c r="Y43" s="583"/>
      <c r="Z43" s="583"/>
      <c r="AA43" s="585"/>
      <c r="AB43" s="559"/>
      <c r="AC43" s="560"/>
      <c r="AD43" s="560"/>
      <c r="AE43" s="560"/>
      <c r="AF43" s="560"/>
      <c r="AG43" s="562"/>
      <c r="AH43" s="565"/>
      <c r="AI43" s="566"/>
      <c r="AJ43" s="566"/>
      <c r="AK43" s="566"/>
      <c r="AL43" s="566"/>
      <c r="AM43" s="568"/>
      <c r="AN43" s="81"/>
      <c r="AO43" s="81"/>
      <c r="AP43" s="81"/>
      <c r="AQ43" s="81"/>
      <c r="AR43" s="81"/>
      <c r="AS43" s="81"/>
      <c r="AT43" s="81"/>
    </row>
    <row r="44" spans="1:46" x14ac:dyDescent="0.25">
      <c r="A44" s="81"/>
      <c r="B44" s="546"/>
      <c r="C44" s="546"/>
      <c r="D44" s="547"/>
      <c r="E44" s="551"/>
      <c r="F44" s="552"/>
      <c r="G44" s="552"/>
      <c r="H44" s="552"/>
      <c r="I44" s="553"/>
      <c r="J44" s="613" t="s">
        <v>239</v>
      </c>
      <c r="K44" s="614"/>
      <c r="L44" s="614" t="s">
        <v>239</v>
      </c>
      <c r="M44" s="614"/>
      <c r="N44" s="614" t="s">
        <v>239</v>
      </c>
      <c r="O44" s="616"/>
      <c r="P44" s="613"/>
      <c r="Q44" s="614"/>
      <c r="R44" s="614"/>
      <c r="S44" s="614"/>
      <c r="T44" s="614"/>
      <c r="U44" s="616"/>
      <c r="V44" s="582"/>
      <c r="W44" s="583"/>
      <c r="X44" s="583"/>
      <c r="Y44" s="583"/>
      <c r="Z44" s="583"/>
      <c r="AA44" s="585"/>
      <c r="AB44" s="559"/>
      <c r="AC44" s="560"/>
      <c r="AD44" s="560"/>
      <c r="AE44" s="560"/>
      <c r="AF44" s="560"/>
      <c r="AG44" s="562"/>
      <c r="AH44" s="565" t="s">
        <v>239</v>
      </c>
      <c r="AI44" s="566"/>
      <c r="AJ44" s="566" t="s">
        <v>239</v>
      </c>
      <c r="AK44" s="566"/>
      <c r="AL44" s="566" t="s">
        <v>239</v>
      </c>
      <c r="AM44" s="568"/>
      <c r="AN44" s="81"/>
      <c r="AO44" s="81"/>
      <c r="AP44" s="81"/>
      <c r="AQ44" s="81"/>
      <c r="AR44" s="81"/>
      <c r="AS44" s="81"/>
      <c r="AT44" s="81"/>
    </row>
    <row r="45" spans="1:46" ht="15.75" thickBot="1" x14ac:dyDescent="0.3">
      <c r="A45" s="81"/>
      <c r="B45" s="546"/>
      <c r="C45" s="546"/>
      <c r="D45" s="547"/>
      <c r="E45" s="554"/>
      <c r="F45" s="555"/>
      <c r="G45" s="555"/>
      <c r="H45" s="555"/>
      <c r="I45" s="556"/>
      <c r="J45" s="626"/>
      <c r="K45" s="627"/>
      <c r="L45" s="627"/>
      <c r="M45" s="627"/>
      <c r="N45" s="627"/>
      <c r="O45" s="628"/>
      <c r="P45" s="626"/>
      <c r="Q45" s="627"/>
      <c r="R45" s="627"/>
      <c r="S45" s="627"/>
      <c r="T45" s="627"/>
      <c r="U45" s="628"/>
      <c r="V45" s="599"/>
      <c r="W45" s="600"/>
      <c r="X45" s="600"/>
      <c r="Y45" s="600"/>
      <c r="Z45" s="600"/>
      <c r="AA45" s="601"/>
      <c r="AB45" s="596"/>
      <c r="AC45" s="597"/>
      <c r="AD45" s="597"/>
      <c r="AE45" s="597"/>
      <c r="AF45" s="597"/>
      <c r="AG45" s="598"/>
      <c r="AH45" s="586"/>
      <c r="AI45" s="578"/>
      <c r="AJ45" s="578"/>
      <c r="AK45" s="578"/>
      <c r="AL45" s="578"/>
      <c r="AM45" s="579"/>
      <c r="AN45" s="81"/>
      <c r="AO45" s="81"/>
      <c r="AP45" s="81"/>
      <c r="AQ45" s="81"/>
      <c r="AR45" s="81"/>
      <c r="AS45" s="81"/>
      <c r="AT45" s="81"/>
    </row>
    <row r="46" spans="1:46" x14ac:dyDescent="0.25">
      <c r="A46" s="81"/>
      <c r="B46" s="81"/>
      <c r="C46" s="81"/>
      <c r="D46" s="81"/>
      <c r="E46" s="81"/>
      <c r="F46" s="81"/>
      <c r="G46" s="81"/>
      <c r="H46" s="81"/>
      <c r="I46" s="81"/>
      <c r="J46" s="548" t="s">
        <v>143</v>
      </c>
      <c r="K46" s="549"/>
      <c r="L46" s="549"/>
      <c r="M46" s="549"/>
      <c r="N46" s="549"/>
      <c r="O46" s="550"/>
      <c r="P46" s="548" t="s">
        <v>144</v>
      </c>
      <c r="Q46" s="549"/>
      <c r="R46" s="549"/>
      <c r="S46" s="549"/>
      <c r="T46" s="549"/>
      <c r="U46" s="550"/>
      <c r="V46" s="548" t="s">
        <v>145</v>
      </c>
      <c r="W46" s="549"/>
      <c r="X46" s="549"/>
      <c r="Y46" s="549"/>
      <c r="Z46" s="549"/>
      <c r="AA46" s="550"/>
      <c r="AB46" s="548" t="s">
        <v>146</v>
      </c>
      <c r="AC46" s="629"/>
      <c r="AD46" s="549"/>
      <c r="AE46" s="549"/>
      <c r="AF46" s="549"/>
      <c r="AG46" s="550"/>
      <c r="AH46" s="548" t="s">
        <v>147</v>
      </c>
      <c r="AI46" s="549"/>
      <c r="AJ46" s="549"/>
      <c r="AK46" s="549"/>
      <c r="AL46" s="549"/>
      <c r="AM46" s="550"/>
      <c r="AN46" s="81"/>
      <c r="AO46" s="81"/>
      <c r="AP46" s="81"/>
      <c r="AQ46" s="81"/>
      <c r="AR46" s="81"/>
      <c r="AS46" s="81"/>
      <c r="AT46" s="81"/>
    </row>
    <row r="47" spans="1:46" x14ac:dyDescent="0.25">
      <c r="A47" s="81"/>
      <c r="B47" s="81"/>
      <c r="C47" s="81"/>
      <c r="D47" s="81"/>
      <c r="E47" s="81"/>
      <c r="F47" s="81"/>
      <c r="G47" s="81"/>
      <c r="H47" s="81"/>
      <c r="I47" s="81"/>
      <c r="J47" s="551"/>
      <c r="K47" s="552"/>
      <c r="L47" s="552"/>
      <c r="M47" s="552"/>
      <c r="N47" s="552"/>
      <c r="O47" s="553"/>
      <c r="P47" s="551"/>
      <c r="Q47" s="552"/>
      <c r="R47" s="552"/>
      <c r="S47" s="552"/>
      <c r="T47" s="552"/>
      <c r="U47" s="553"/>
      <c r="V47" s="551"/>
      <c r="W47" s="552"/>
      <c r="X47" s="552"/>
      <c r="Y47" s="552"/>
      <c r="Z47" s="552"/>
      <c r="AA47" s="553"/>
      <c r="AB47" s="551"/>
      <c r="AC47" s="552"/>
      <c r="AD47" s="552"/>
      <c r="AE47" s="552"/>
      <c r="AF47" s="552"/>
      <c r="AG47" s="553"/>
      <c r="AH47" s="551"/>
      <c r="AI47" s="552"/>
      <c r="AJ47" s="552"/>
      <c r="AK47" s="552"/>
      <c r="AL47" s="552"/>
      <c r="AM47" s="553"/>
      <c r="AN47" s="81"/>
      <c r="AO47" s="81"/>
      <c r="AP47" s="81"/>
      <c r="AQ47" s="81"/>
      <c r="AR47" s="81"/>
      <c r="AS47" s="81"/>
      <c r="AT47" s="81"/>
    </row>
    <row r="48" spans="1:46" x14ac:dyDescent="0.25">
      <c r="A48" s="81"/>
      <c r="B48" s="81"/>
      <c r="C48" s="81"/>
      <c r="D48" s="81"/>
      <c r="E48" s="81"/>
      <c r="F48" s="81"/>
      <c r="G48" s="81"/>
      <c r="H48" s="81"/>
      <c r="I48" s="81"/>
      <c r="J48" s="551"/>
      <c r="K48" s="552"/>
      <c r="L48" s="552"/>
      <c r="M48" s="552"/>
      <c r="N48" s="552"/>
      <c r="O48" s="553"/>
      <c r="P48" s="551"/>
      <c r="Q48" s="552"/>
      <c r="R48" s="552"/>
      <c r="S48" s="552"/>
      <c r="T48" s="552"/>
      <c r="U48" s="553"/>
      <c r="V48" s="551"/>
      <c r="W48" s="552"/>
      <c r="X48" s="552"/>
      <c r="Y48" s="552"/>
      <c r="Z48" s="552"/>
      <c r="AA48" s="553"/>
      <c r="AB48" s="551"/>
      <c r="AC48" s="552"/>
      <c r="AD48" s="552"/>
      <c r="AE48" s="552"/>
      <c r="AF48" s="552"/>
      <c r="AG48" s="553"/>
      <c r="AH48" s="551"/>
      <c r="AI48" s="552"/>
      <c r="AJ48" s="552"/>
      <c r="AK48" s="552"/>
      <c r="AL48" s="552"/>
      <c r="AM48" s="553"/>
      <c r="AN48" s="81"/>
      <c r="AO48" s="81"/>
      <c r="AP48" s="81"/>
      <c r="AQ48" s="81"/>
      <c r="AR48" s="81"/>
      <c r="AS48" s="81"/>
      <c r="AT48" s="81"/>
    </row>
    <row r="49" spans="1:46" x14ac:dyDescent="0.25">
      <c r="A49" s="81"/>
      <c r="B49" s="81"/>
      <c r="C49" s="81"/>
      <c r="D49" s="81"/>
      <c r="E49" s="81"/>
      <c r="F49" s="81"/>
      <c r="G49" s="81"/>
      <c r="H49" s="81"/>
      <c r="I49" s="81"/>
      <c r="J49" s="551"/>
      <c r="K49" s="552"/>
      <c r="L49" s="552"/>
      <c r="M49" s="552"/>
      <c r="N49" s="552"/>
      <c r="O49" s="553"/>
      <c r="P49" s="551"/>
      <c r="Q49" s="552"/>
      <c r="R49" s="552"/>
      <c r="S49" s="552"/>
      <c r="T49" s="552"/>
      <c r="U49" s="553"/>
      <c r="V49" s="551"/>
      <c r="W49" s="552"/>
      <c r="X49" s="552"/>
      <c r="Y49" s="552"/>
      <c r="Z49" s="552"/>
      <c r="AA49" s="553"/>
      <c r="AB49" s="551"/>
      <c r="AC49" s="552"/>
      <c r="AD49" s="552"/>
      <c r="AE49" s="552"/>
      <c r="AF49" s="552"/>
      <c r="AG49" s="553"/>
      <c r="AH49" s="551"/>
      <c r="AI49" s="552"/>
      <c r="AJ49" s="552"/>
      <c r="AK49" s="552"/>
      <c r="AL49" s="552"/>
      <c r="AM49" s="553"/>
      <c r="AN49" s="81"/>
      <c r="AO49" s="81"/>
      <c r="AP49" s="81"/>
      <c r="AQ49" s="81"/>
      <c r="AR49" s="81"/>
      <c r="AS49" s="81"/>
      <c r="AT49" s="81"/>
    </row>
    <row r="50" spans="1:46" x14ac:dyDescent="0.25">
      <c r="A50" s="81"/>
      <c r="B50" s="81"/>
      <c r="C50" s="81"/>
      <c r="D50" s="81"/>
      <c r="E50" s="81"/>
      <c r="F50" s="81"/>
      <c r="G50" s="81"/>
      <c r="H50" s="81"/>
      <c r="I50" s="81"/>
      <c r="J50" s="551"/>
      <c r="K50" s="552"/>
      <c r="L50" s="552"/>
      <c r="M50" s="552"/>
      <c r="N50" s="552"/>
      <c r="O50" s="553"/>
      <c r="P50" s="551"/>
      <c r="Q50" s="552"/>
      <c r="R50" s="552"/>
      <c r="S50" s="552"/>
      <c r="T50" s="552"/>
      <c r="U50" s="553"/>
      <c r="V50" s="551"/>
      <c r="W50" s="552"/>
      <c r="X50" s="552"/>
      <c r="Y50" s="552"/>
      <c r="Z50" s="552"/>
      <c r="AA50" s="553"/>
      <c r="AB50" s="551"/>
      <c r="AC50" s="552"/>
      <c r="AD50" s="552"/>
      <c r="AE50" s="552"/>
      <c r="AF50" s="552"/>
      <c r="AG50" s="553"/>
      <c r="AH50" s="551"/>
      <c r="AI50" s="552"/>
      <c r="AJ50" s="552"/>
      <c r="AK50" s="552"/>
      <c r="AL50" s="552"/>
      <c r="AM50" s="553"/>
      <c r="AN50" s="81"/>
      <c r="AO50" s="81"/>
      <c r="AP50" s="81"/>
      <c r="AQ50" s="81"/>
      <c r="AR50" s="81"/>
      <c r="AS50" s="81"/>
      <c r="AT50" s="81"/>
    </row>
    <row r="51" spans="1:46" ht="15.75" thickBot="1" x14ac:dyDescent="0.3">
      <c r="A51" s="81"/>
      <c r="B51" s="81"/>
      <c r="C51" s="81"/>
      <c r="D51" s="81"/>
      <c r="E51" s="81"/>
      <c r="F51" s="81"/>
      <c r="G51" s="81"/>
      <c r="H51" s="81"/>
      <c r="I51" s="81"/>
      <c r="J51" s="554"/>
      <c r="K51" s="555"/>
      <c r="L51" s="555"/>
      <c r="M51" s="555"/>
      <c r="N51" s="555"/>
      <c r="O51" s="556"/>
      <c r="P51" s="554"/>
      <c r="Q51" s="555"/>
      <c r="R51" s="555"/>
      <c r="S51" s="555"/>
      <c r="T51" s="555"/>
      <c r="U51" s="556"/>
      <c r="V51" s="554"/>
      <c r="W51" s="555"/>
      <c r="X51" s="555"/>
      <c r="Y51" s="555"/>
      <c r="Z51" s="555"/>
      <c r="AA51" s="556"/>
      <c r="AB51" s="554"/>
      <c r="AC51" s="555"/>
      <c r="AD51" s="555"/>
      <c r="AE51" s="555"/>
      <c r="AF51" s="555"/>
      <c r="AG51" s="556"/>
      <c r="AH51" s="554"/>
      <c r="AI51" s="555"/>
      <c r="AJ51" s="555"/>
      <c r="AK51" s="555"/>
      <c r="AL51" s="555"/>
      <c r="AM51" s="556"/>
      <c r="AN51" s="81"/>
      <c r="AO51" s="81"/>
      <c r="AP51" s="81"/>
      <c r="AQ51" s="81"/>
      <c r="AR51" s="81"/>
      <c r="AS51" s="81"/>
      <c r="AT51" s="81"/>
    </row>
  </sheetData>
  <mergeCells count="317">
    <mergeCell ref="J46:O51"/>
    <mergeCell ref="P46:U51"/>
    <mergeCell ref="V46:AA51"/>
    <mergeCell ref="AB46:AG51"/>
    <mergeCell ref="AH46:AM51"/>
    <mergeCell ref="AB44:AC45"/>
    <mergeCell ref="AD44:AE45"/>
    <mergeCell ref="AF44:AG45"/>
    <mergeCell ref="AH44:AI45"/>
    <mergeCell ref="AJ44:AK45"/>
    <mergeCell ref="AL44:AM45"/>
    <mergeCell ref="AL42:AM43"/>
    <mergeCell ref="J44:K45"/>
    <mergeCell ref="L44:M45"/>
    <mergeCell ref="N44:O45"/>
    <mergeCell ref="P44:Q45"/>
    <mergeCell ref="R44:S45"/>
    <mergeCell ref="T44:U45"/>
    <mergeCell ref="V44:W45"/>
    <mergeCell ref="X44:Y45"/>
    <mergeCell ref="Z44:AA45"/>
    <mergeCell ref="Z42:AA43"/>
    <mergeCell ref="AB42:AC43"/>
    <mergeCell ref="AD42:AE43"/>
    <mergeCell ref="AF42:AG43"/>
    <mergeCell ref="AH42:AI43"/>
    <mergeCell ref="AJ42:AK43"/>
    <mergeCell ref="J42:K43"/>
    <mergeCell ref="L42:M43"/>
    <mergeCell ref="N42:O43"/>
    <mergeCell ref="P42:Q43"/>
    <mergeCell ref="R42:S43"/>
    <mergeCell ref="T42:U43"/>
    <mergeCell ref="V42:W43"/>
    <mergeCell ref="X42:Y43"/>
    <mergeCell ref="X40:Y41"/>
    <mergeCell ref="AL38:AM39"/>
    <mergeCell ref="J40:K41"/>
    <mergeCell ref="L40:M41"/>
    <mergeCell ref="N40:O41"/>
    <mergeCell ref="P40:Q41"/>
    <mergeCell ref="R40:S41"/>
    <mergeCell ref="T40:U41"/>
    <mergeCell ref="V40:W41"/>
    <mergeCell ref="V38:W39"/>
    <mergeCell ref="X38:Y39"/>
    <mergeCell ref="Z38:AA39"/>
    <mergeCell ref="AB38:AC39"/>
    <mergeCell ref="AD38:AE39"/>
    <mergeCell ref="AF38:AG39"/>
    <mergeCell ref="AJ40:AK41"/>
    <mergeCell ref="AL40:AM41"/>
    <mergeCell ref="Z40:AA41"/>
    <mergeCell ref="AB40:AC41"/>
    <mergeCell ref="AD40:AE41"/>
    <mergeCell ref="AF40:AG41"/>
    <mergeCell ref="AH40:AI41"/>
    <mergeCell ref="AH36:AI37"/>
    <mergeCell ref="AJ36:AK37"/>
    <mergeCell ref="AL36:AM37"/>
    <mergeCell ref="E38:I45"/>
    <mergeCell ref="J38:K39"/>
    <mergeCell ref="L38:M39"/>
    <mergeCell ref="N38:O39"/>
    <mergeCell ref="P38:Q39"/>
    <mergeCell ref="R38:S39"/>
    <mergeCell ref="T38:U39"/>
    <mergeCell ref="V36:W37"/>
    <mergeCell ref="X36:Y37"/>
    <mergeCell ref="Z36:AA37"/>
    <mergeCell ref="AB36:AC37"/>
    <mergeCell ref="AD36:AE37"/>
    <mergeCell ref="AF36:AG37"/>
    <mergeCell ref="J36:K37"/>
    <mergeCell ref="L36:M37"/>
    <mergeCell ref="N36:O37"/>
    <mergeCell ref="P36:Q37"/>
    <mergeCell ref="R36:S37"/>
    <mergeCell ref="T36:U37"/>
    <mergeCell ref="AH38:AI39"/>
    <mergeCell ref="AJ38:AK39"/>
    <mergeCell ref="AL34:AM35"/>
    <mergeCell ref="AL32:AM33"/>
    <mergeCell ref="J34:K35"/>
    <mergeCell ref="L34:M35"/>
    <mergeCell ref="N34:O35"/>
    <mergeCell ref="P34:Q35"/>
    <mergeCell ref="R34:S35"/>
    <mergeCell ref="T34:U35"/>
    <mergeCell ref="V34:W35"/>
    <mergeCell ref="X34:Y35"/>
    <mergeCell ref="Z34:AA35"/>
    <mergeCell ref="Z32:AA33"/>
    <mergeCell ref="AB32:AC33"/>
    <mergeCell ref="AD32:AE33"/>
    <mergeCell ref="AF32:AG33"/>
    <mergeCell ref="AH32:AI33"/>
    <mergeCell ref="AJ32:AK33"/>
    <mergeCell ref="AF28:AG29"/>
    <mergeCell ref="AH28:AI29"/>
    <mergeCell ref="AJ28:AK29"/>
    <mergeCell ref="AL30:AM31"/>
    <mergeCell ref="AO30:AT37"/>
    <mergeCell ref="J32:K33"/>
    <mergeCell ref="L32:M33"/>
    <mergeCell ref="N32:O33"/>
    <mergeCell ref="P32:Q33"/>
    <mergeCell ref="R32:S33"/>
    <mergeCell ref="T32:U33"/>
    <mergeCell ref="V32:W33"/>
    <mergeCell ref="X32:Y33"/>
    <mergeCell ref="Z30:AA31"/>
    <mergeCell ref="AB30:AC31"/>
    <mergeCell ref="AD30:AE31"/>
    <mergeCell ref="AF30:AG31"/>
    <mergeCell ref="AH30:AI31"/>
    <mergeCell ref="AJ30:AK31"/>
    <mergeCell ref="AB34:AC35"/>
    <mergeCell ref="AD34:AE35"/>
    <mergeCell ref="AF34:AG35"/>
    <mergeCell ref="AH34:AI35"/>
    <mergeCell ref="AJ34:AK35"/>
    <mergeCell ref="E30:I37"/>
    <mergeCell ref="J30:K31"/>
    <mergeCell ref="L30:M31"/>
    <mergeCell ref="N30:O31"/>
    <mergeCell ref="P30:Q31"/>
    <mergeCell ref="R30:S31"/>
    <mergeCell ref="T30:U31"/>
    <mergeCell ref="V30:W31"/>
    <mergeCell ref="X30:Y31"/>
    <mergeCell ref="Z24:AA25"/>
    <mergeCell ref="AB24:AC25"/>
    <mergeCell ref="AD24:AE25"/>
    <mergeCell ref="AF24:AG25"/>
    <mergeCell ref="AJ26:AK27"/>
    <mergeCell ref="AL26:AM27"/>
    <mergeCell ref="J28:K29"/>
    <mergeCell ref="L28:M29"/>
    <mergeCell ref="N28:O29"/>
    <mergeCell ref="P28:Q29"/>
    <mergeCell ref="R28:S29"/>
    <mergeCell ref="T28:U29"/>
    <mergeCell ref="V28:W29"/>
    <mergeCell ref="X28:Y29"/>
    <mergeCell ref="X26:Y27"/>
    <mergeCell ref="Z26:AA27"/>
    <mergeCell ref="AB26:AC27"/>
    <mergeCell ref="AD26:AE27"/>
    <mergeCell ref="AF26:AG27"/>
    <mergeCell ref="AH26:AI27"/>
    <mergeCell ref="AL28:AM29"/>
    <mergeCell ref="Z28:AA29"/>
    <mergeCell ref="AB28:AC29"/>
    <mergeCell ref="AD28:AE29"/>
    <mergeCell ref="AO22:AT29"/>
    <mergeCell ref="J24:K25"/>
    <mergeCell ref="L24:M25"/>
    <mergeCell ref="N24:O25"/>
    <mergeCell ref="P24:Q25"/>
    <mergeCell ref="R24:S25"/>
    <mergeCell ref="T24:U25"/>
    <mergeCell ref="V22:W23"/>
    <mergeCell ref="X22:Y23"/>
    <mergeCell ref="Z22:AA23"/>
    <mergeCell ref="AB22:AC23"/>
    <mergeCell ref="AD22:AE23"/>
    <mergeCell ref="AF22:AG23"/>
    <mergeCell ref="AH24:AI25"/>
    <mergeCell ref="AJ24:AK25"/>
    <mergeCell ref="AL24:AM25"/>
    <mergeCell ref="J26:K27"/>
    <mergeCell ref="L26:M27"/>
    <mergeCell ref="N26:O27"/>
    <mergeCell ref="P26:Q27"/>
    <mergeCell ref="R26:S27"/>
    <mergeCell ref="T26:U27"/>
    <mergeCell ref="V26:W27"/>
    <mergeCell ref="V24:W25"/>
    <mergeCell ref="AL20:AM21"/>
    <mergeCell ref="E22:I29"/>
    <mergeCell ref="J22:K23"/>
    <mergeCell ref="L22:M23"/>
    <mergeCell ref="N22:O23"/>
    <mergeCell ref="P22:Q23"/>
    <mergeCell ref="R22:S23"/>
    <mergeCell ref="T22:U23"/>
    <mergeCell ref="V20:W21"/>
    <mergeCell ref="X20:Y21"/>
    <mergeCell ref="Z20:AA21"/>
    <mergeCell ref="AB20:AC21"/>
    <mergeCell ref="AD20:AE21"/>
    <mergeCell ref="AF20:AG21"/>
    <mergeCell ref="J20:K21"/>
    <mergeCell ref="L20:M21"/>
    <mergeCell ref="N20:O21"/>
    <mergeCell ref="P20:Q21"/>
    <mergeCell ref="R20:S21"/>
    <mergeCell ref="T20:U21"/>
    <mergeCell ref="AH22:AI23"/>
    <mergeCell ref="AJ22:AK23"/>
    <mergeCell ref="AL22:AM23"/>
    <mergeCell ref="X24:Y25"/>
    <mergeCell ref="Z18:AA19"/>
    <mergeCell ref="Z16:AA17"/>
    <mergeCell ref="AB16:AC17"/>
    <mergeCell ref="AD16:AE17"/>
    <mergeCell ref="AF16:AG17"/>
    <mergeCell ref="AH16:AI17"/>
    <mergeCell ref="AJ16:AK17"/>
    <mergeCell ref="AH20:AI21"/>
    <mergeCell ref="AJ20:AK21"/>
    <mergeCell ref="AO14:AT21"/>
    <mergeCell ref="J16:K17"/>
    <mergeCell ref="L16:M17"/>
    <mergeCell ref="N16:O17"/>
    <mergeCell ref="P16:Q17"/>
    <mergeCell ref="R16:S17"/>
    <mergeCell ref="T16:U17"/>
    <mergeCell ref="V16:W17"/>
    <mergeCell ref="X16:Y17"/>
    <mergeCell ref="Z14:AA15"/>
    <mergeCell ref="AB14:AC15"/>
    <mergeCell ref="AD14:AE15"/>
    <mergeCell ref="AF14:AG15"/>
    <mergeCell ref="AH14:AI15"/>
    <mergeCell ref="AJ14:AK15"/>
    <mergeCell ref="AB18:AC19"/>
    <mergeCell ref="AD18:AE19"/>
    <mergeCell ref="AF18:AG19"/>
    <mergeCell ref="AH18:AI19"/>
    <mergeCell ref="AJ18:AK19"/>
    <mergeCell ref="AL18:AM19"/>
    <mergeCell ref="AL16:AM17"/>
    <mergeCell ref="J18:K19"/>
    <mergeCell ref="L18:M19"/>
    <mergeCell ref="AH10:AI11"/>
    <mergeCell ref="AL12:AM13"/>
    <mergeCell ref="E14:I21"/>
    <mergeCell ref="J14:K15"/>
    <mergeCell ref="L14:M15"/>
    <mergeCell ref="N14:O15"/>
    <mergeCell ref="P14:Q15"/>
    <mergeCell ref="R14:S15"/>
    <mergeCell ref="T14:U15"/>
    <mergeCell ref="V14:W15"/>
    <mergeCell ref="X14:Y15"/>
    <mergeCell ref="Z12:AA13"/>
    <mergeCell ref="AB12:AC13"/>
    <mergeCell ref="AD12:AE13"/>
    <mergeCell ref="AF12:AG13"/>
    <mergeCell ref="AH12:AI13"/>
    <mergeCell ref="AJ12:AK13"/>
    <mergeCell ref="AL14:AM15"/>
    <mergeCell ref="N18:O19"/>
    <mergeCell ref="P18:Q19"/>
    <mergeCell ref="R18:S19"/>
    <mergeCell ref="T18:U19"/>
    <mergeCell ref="V18:W19"/>
    <mergeCell ref="X18:Y19"/>
    <mergeCell ref="R12:S13"/>
    <mergeCell ref="T12:U13"/>
    <mergeCell ref="V12:W13"/>
    <mergeCell ref="X12:Y13"/>
    <mergeCell ref="X10:Y11"/>
    <mergeCell ref="Z10:AA11"/>
    <mergeCell ref="AB10:AC11"/>
    <mergeCell ref="AD10:AE11"/>
    <mergeCell ref="AF10:AG11"/>
    <mergeCell ref="AO6:AT13"/>
    <mergeCell ref="J8:K9"/>
    <mergeCell ref="L8:M9"/>
    <mergeCell ref="N8:O9"/>
    <mergeCell ref="P8:Q9"/>
    <mergeCell ref="R8:S9"/>
    <mergeCell ref="T8:U9"/>
    <mergeCell ref="V6:W7"/>
    <mergeCell ref="X6:Y7"/>
    <mergeCell ref="Z6:AA7"/>
    <mergeCell ref="AB6:AC7"/>
    <mergeCell ref="AD6:AE7"/>
    <mergeCell ref="AF6:AG7"/>
    <mergeCell ref="AH8:AI9"/>
    <mergeCell ref="AJ8:AK9"/>
    <mergeCell ref="AL8:AM9"/>
    <mergeCell ref="J10:K11"/>
    <mergeCell ref="L10:M11"/>
    <mergeCell ref="N10:O11"/>
    <mergeCell ref="P10:Q11"/>
    <mergeCell ref="R10:S11"/>
    <mergeCell ref="T10:U11"/>
    <mergeCell ref="V10:W11"/>
    <mergeCell ref="V8:W9"/>
    <mergeCell ref="B2:I4"/>
    <mergeCell ref="J2:AM4"/>
    <mergeCell ref="B6:D45"/>
    <mergeCell ref="E6:I13"/>
    <mergeCell ref="J6:K7"/>
    <mergeCell ref="L6:M7"/>
    <mergeCell ref="N6:O7"/>
    <mergeCell ref="P6:Q7"/>
    <mergeCell ref="R6:S7"/>
    <mergeCell ref="T6:U7"/>
    <mergeCell ref="AH6:AI7"/>
    <mergeCell ref="AJ6:AK7"/>
    <mergeCell ref="AL6:AM7"/>
    <mergeCell ref="X8:Y9"/>
    <mergeCell ref="Z8:AA9"/>
    <mergeCell ref="AB8:AC9"/>
    <mergeCell ref="AD8:AE9"/>
    <mergeCell ref="AF8:AG9"/>
    <mergeCell ref="AJ10:AK11"/>
    <mergeCell ref="AL10:AM11"/>
    <mergeCell ref="J12:K13"/>
    <mergeCell ref="L12:M13"/>
    <mergeCell ref="N12:O13"/>
    <mergeCell ref="P12:Q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42"/>
  <sheetViews>
    <sheetView showGridLines="0" topLeftCell="A35" zoomScale="90" zoomScaleNormal="90" workbookViewId="0">
      <selection activeCell="B31" sqref="B31:F31"/>
    </sheetView>
  </sheetViews>
  <sheetFormatPr baseColWidth="10" defaultColWidth="11.42578125" defaultRowHeight="15" x14ac:dyDescent="0.25"/>
  <cols>
    <col min="1" max="1" width="7.42578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42578125" customWidth="1"/>
  </cols>
  <sheetData>
    <row r="1" spans="2:52" ht="16.5" customHeight="1" thickBot="1" x14ac:dyDescent="0.3">
      <c r="AZ1" s="133" t="s">
        <v>67</v>
      </c>
    </row>
    <row r="2" spans="2:52" ht="18" customHeight="1" thickBot="1" x14ac:dyDescent="0.3">
      <c r="B2" s="381"/>
      <c r="C2" s="384" t="s">
        <v>68</v>
      </c>
      <c r="D2" s="385"/>
      <c r="E2" s="385"/>
      <c r="F2" s="153" t="s">
        <v>69</v>
      </c>
      <c r="AZ2" s="133" t="s">
        <v>70</v>
      </c>
    </row>
    <row r="3" spans="2:52" ht="18" customHeight="1" thickBot="1" x14ac:dyDescent="0.3">
      <c r="B3" s="382"/>
      <c r="C3" s="386"/>
      <c r="D3" s="387"/>
      <c r="E3" s="387"/>
      <c r="F3" s="134" t="s">
        <v>71</v>
      </c>
      <c r="AZ3" s="133" t="s">
        <v>72</v>
      </c>
    </row>
    <row r="4" spans="2:52" ht="18" customHeight="1" thickBot="1" x14ac:dyDescent="0.3">
      <c r="B4" s="382"/>
      <c r="C4" s="386"/>
      <c r="D4" s="387"/>
      <c r="E4" s="387"/>
      <c r="F4" s="134" t="s">
        <v>73</v>
      </c>
      <c r="AZ4" s="133" t="s">
        <v>74</v>
      </c>
    </row>
    <row r="5" spans="2:52" ht="18" customHeight="1" thickBot="1" x14ac:dyDescent="0.3">
      <c r="B5" s="383"/>
      <c r="C5" s="388"/>
      <c r="D5" s="389"/>
      <c r="E5" s="389"/>
      <c r="F5" s="134" t="s">
        <v>75</v>
      </c>
      <c r="AZ5" s="135"/>
    </row>
    <row r="6" spans="2:52" ht="18" customHeight="1" thickBot="1" x14ac:dyDescent="0.3">
      <c r="B6" s="136"/>
      <c r="C6" s="137"/>
      <c r="D6" s="137"/>
      <c r="E6" s="137"/>
      <c r="F6" s="138"/>
      <c r="AZ6" s="135"/>
    </row>
    <row r="7" spans="2:52" ht="33.6" customHeight="1" x14ac:dyDescent="0.25">
      <c r="B7" s="154" t="s">
        <v>76</v>
      </c>
      <c r="C7" s="390" t="s">
        <v>243</v>
      </c>
      <c r="D7" s="391"/>
      <c r="E7" s="391"/>
      <c r="F7" s="392"/>
      <c r="AZ7" s="135"/>
    </row>
    <row r="8" spans="2:52" ht="53.25" customHeight="1" thickBot="1" x14ac:dyDescent="0.3">
      <c r="B8" s="155" t="s">
        <v>77</v>
      </c>
      <c r="C8" s="393" t="s">
        <v>244</v>
      </c>
      <c r="D8" s="394"/>
      <c r="E8" s="394"/>
      <c r="F8" s="395"/>
      <c r="AZ8" s="135"/>
    </row>
    <row r="9" spans="2:52" ht="16.5" thickBot="1" x14ac:dyDescent="0.3">
      <c r="B9" s="396"/>
      <c r="C9" s="396"/>
      <c r="D9" s="396"/>
      <c r="E9" s="396"/>
      <c r="F9" s="396"/>
    </row>
    <row r="10" spans="2:52" ht="15.6" customHeight="1" thickBot="1" x14ac:dyDescent="0.3">
      <c r="B10" s="397" t="s">
        <v>68</v>
      </c>
      <c r="C10" s="398"/>
      <c r="D10" s="398"/>
      <c r="E10" s="398"/>
      <c r="F10" s="399"/>
    </row>
    <row r="11" spans="2:52" ht="32.25" thickBot="1" x14ac:dyDescent="0.3">
      <c r="B11" s="400" t="s">
        <v>78</v>
      </c>
      <c r="C11" s="401"/>
      <c r="D11" s="156" t="s">
        <v>79</v>
      </c>
      <c r="E11" s="156" t="s">
        <v>80</v>
      </c>
      <c r="F11" s="157" t="s">
        <v>81</v>
      </c>
    </row>
    <row r="12" spans="2:52" ht="188.25" customHeight="1" thickBot="1" x14ac:dyDescent="0.3">
      <c r="B12" s="402"/>
      <c r="C12" s="403"/>
      <c r="D12" s="139"/>
      <c r="E12" s="140"/>
      <c r="F12" s="141"/>
    </row>
    <row r="14" spans="2:52" ht="18" x14ac:dyDescent="0.25">
      <c r="B14" s="404" t="s">
        <v>82</v>
      </c>
      <c r="C14" s="404"/>
      <c r="D14" s="404"/>
      <c r="E14" s="404"/>
      <c r="F14" s="404"/>
    </row>
    <row r="15" spans="2:52" ht="15.75" x14ac:dyDescent="0.25">
      <c r="B15" s="142"/>
    </row>
    <row r="16" spans="2:52" ht="15.75" thickBot="1" x14ac:dyDescent="0.3">
      <c r="B16" s="143"/>
    </row>
    <row r="17" spans="2:6" ht="16.5" thickBot="1" x14ac:dyDescent="0.3">
      <c r="B17" s="352" t="s">
        <v>83</v>
      </c>
      <c r="C17" s="405"/>
      <c r="D17" s="353"/>
      <c r="E17" s="352" t="s">
        <v>84</v>
      </c>
      <c r="F17" s="353"/>
    </row>
    <row r="18" spans="2:6" ht="15" customHeight="1" x14ac:dyDescent="0.25">
      <c r="B18" s="376"/>
      <c r="C18" s="377"/>
      <c r="D18" s="378"/>
      <c r="E18" s="379"/>
      <c r="F18" s="380"/>
    </row>
    <row r="19" spans="2:6" ht="15" customHeight="1" x14ac:dyDescent="0.25">
      <c r="B19" s="371"/>
      <c r="C19" s="372"/>
      <c r="D19" s="343"/>
      <c r="E19" s="371"/>
      <c r="F19" s="343"/>
    </row>
    <row r="20" spans="2:6" ht="15" customHeight="1" x14ac:dyDescent="0.25">
      <c r="B20" s="371"/>
      <c r="C20" s="372"/>
      <c r="D20" s="343"/>
      <c r="E20" s="332"/>
      <c r="F20" s="334"/>
    </row>
    <row r="21" spans="2:6" ht="32.25" customHeight="1" x14ac:dyDescent="0.25">
      <c r="B21" s="371"/>
      <c r="C21" s="372"/>
      <c r="D21" s="343"/>
      <c r="E21" s="337"/>
      <c r="F21" s="336"/>
    </row>
    <row r="22" spans="2:6" ht="30.75" customHeight="1" x14ac:dyDescent="0.25">
      <c r="B22" s="373"/>
      <c r="C22" s="374"/>
      <c r="D22" s="375"/>
      <c r="E22" s="337"/>
      <c r="F22" s="336"/>
    </row>
    <row r="23" spans="2:6" ht="15" customHeight="1" x14ac:dyDescent="0.25">
      <c r="B23" s="373"/>
      <c r="C23" s="374"/>
      <c r="D23" s="375"/>
      <c r="E23" s="332"/>
      <c r="F23" s="334"/>
    </row>
    <row r="24" spans="2:6" ht="15.75" customHeight="1" x14ac:dyDescent="0.25">
      <c r="B24" s="363"/>
      <c r="C24" s="364"/>
      <c r="D24" s="365"/>
      <c r="E24" s="337"/>
      <c r="F24" s="336"/>
    </row>
    <row r="25" spans="2:6" ht="16.5" hidden="1" x14ac:dyDescent="0.25">
      <c r="B25" s="358"/>
      <c r="C25" s="359"/>
      <c r="D25" s="360"/>
      <c r="E25" s="366"/>
      <c r="F25" s="367"/>
    </row>
    <row r="26" spans="2:6" ht="15" hidden="1" customHeight="1" x14ac:dyDescent="0.25">
      <c r="B26" s="368"/>
      <c r="C26" s="369"/>
      <c r="D26" s="370"/>
      <c r="E26" s="361"/>
      <c r="F26" s="362"/>
    </row>
    <row r="27" spans="2:6" ht="15" hidden="1" customHeight="1" x14ac:dyDescent="0.25">
      <c r="B27" s="358"/>
      <c r="C27" s="359"/>
      <c r="D27" s="360"/>
      <c r="E27" s="361"/>
      <c r="F27" s="362"/>
    </row>
    <row r="28" spans="2:6" ht="15" hidden="1" customHeight="1" x14ac:dyDescent="0.25">
      <c r="B28" s="358"/>
      <c r="C28" s="359"/>
      <c r="D28" s="360"/>
      <c r="E28" s="361"/>
      <c r="F28" s="362"/>
    </row>
    <row r="29" spans="2:6" ht="15" customHeight="1" x14ac:dyDescent="0.25">
      <c r="B29" s="358"/>
      <c r="C29" s="359"/>
      <c r="D29" s="360"/>
    </row>
    <row r="30" spans="2:6" ht="15" customHeight="1" thickBot="1" x14ac:dyDescent="0.3">
      <c r="B30" s="347"/>
      <c r="C30" s="348"/>
      <c r="D30" s="349"/>
      <c r="E30" s="345"/>
      <c r="F30" s="346"/>
    </row>
    <row r="31" spans="2:6" ht="15" customHeight="1" thickBot="1" x14ac:dyDescent="0.3">
      <c r="B31" s="350" t="s">
        <v>85</v>
      </c>
      <c r="C31" s="351"/>
      <c r="D31" s="351"/>
      <c r="E31" s="352" t="s">
        <v>86</v>
      </c>
      <c r="F31" s="353"/>
    </row>
    <row r="32" spans="2:6" ht="43.5" customHeight="1" x14ac:dyDescent="0.25">
      <c r="B32" s="354"/>
      <c r="C32" s="355"/>
      <c r="D32" s="356"/>
      <c r="E32" s="357"/>
      <c r="F32" s="356"/>
    </row>
    <row r="33" spans="2:6" ht="31.5" customHeight="1" x14ac:dyDescent="0.25">
      <c r="B33" s="337"/>
      <c r="C33" s="338"/>
      <c r="D33" s="336"/>
      <c r="E33" s="335"/>
      <c r="F33" s="336"/>
    </row>
    <row r="34" spans="2:6" ht="33.75" customHeight="1" x14ac:dyDescent="0.25">
      <c r="B34" s="337"/>
      <c r="C34" s="338"/>
      <c r="D34" s="336"/>
      <c r="E34" s="335"/>
      <c r="F34" s="336"/>
    </row>
    <row r="35" spans="2:6" ht="33" customHeight="1" x14ac:dyDescent="0.25">
      <c r="B35" s="337"/>
      <c r="C35" s="338"/>
      <c r="D35" s="336"/>
      <c r="E35" s="335"/>
      <c r="F35" s="336"/>
    </row>
    <row r="36" spans="2:6" ht="16.5" x14ac:dyDescent="0.25">
      <c r="B36" s="332"/>
      <c r="C36" s="333"/>
      <c r="D36" s="334"/>
      <c r="E36" s="342"/>
      <c r="F36" s="343"/>
    </row>
    <row r="37" spans="2:6" ht="16.5" hidden="1" x14ac:dyDescent="0.25">
      <c r="B37" s="332"/>
      <c r="C37" s="333"/>
      <c r="D37" s="334"/>
      <c r="E37" s="344"/>
      <c r="F37" s="334"/>
    </row>
    <row r="38" spans="2:6" ht="16.5" hidden="1" x14ac:dyDescent="0.25">
      <c r="B38" s="332"/>
      <c r="C38" s="333"/>
      <c r="D38" s="334"/>
      <c r="E38" s="335"/>
      <c r="F38" s="336"/>
    </row>
    <row r="39" spans="2:6" ht="16.5" hidden="1" x14ac:dyDescent="0.25">
      <c r="B39" s="332"/>
      <c r="C39" s="333"/>
      <c r="D39" s="334"/>
      <c r="E39" s="335"/>
      <c r="F39" s="336"/>
    </row>
    <row r="40" spans="2:6" ht="16.5" hidden="1" x14ac:dyDescent="0.25">
      <c r="B40" s="337"/>
      <c r="C40" s="338"/>
      <c r="D40" s="336"/>
      <c r="E40" s="335"/>
      <c r="F40" s="336"/>
    </row>
    <row r="41" spans="2:6" ht="16.5" x14ac:dyDescent="0.3">
      <c r="B41" s="339"/>
      <c r="C41" s="340"/>
      <c r="D41" s="341"/>
      <c r="E41" s="340"/>
      <c r="F41" s="341"/>
    </row>
    <row r="42" spans="2:6" ht="17.25" thickBot="1" x14ac:dyDescent="0.35">
      <c r="B42" s="327"/>
      <c r="C42" s="328"/>
      <c r="D42" s="329"/>
      <c r="E42" s="330"/>
      <c r="F42" s="331"/>
    </row>
  </sheetData>
  <mergeCells count="60">
    <mergeCell ref="B10:F10"/>
    <mergeCell ref="B11:C11"/>
    <mergeCell ref="B12:C12"/>
    <mergeCell ref="B14:F14"/>
    <mergeCell ref="B17:D17"/>
    <mergeCell ref="E17:F17"/>
    <mergeCell ref="B2:B5"/>
    <mergeCell ref="C2:E5"/>
    <mergeCell ref="C7:F7"/>
    <mergeCell ref="C8:F8"/>
    <mergeCell ref="B9:F9"/>
    <mergeCell ref="B19:D19"/>
    <mergeCell ref="E19:F19"/>
    <mergeCell ref="B20:D20"/>
    <mergeCell ref="E20:F20"/>
    <mergeCell ref="B18:D18"/>
    <mergeCell ref="E18:F18"/>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30:F30"/>
    <mergeCell ref="B30:D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42:D42"/>
    <mergeCell ref="E42:F42"/>
    <mergeCell ref="B39:D39"/>
    <mergeCell ref="E39:F39"/>
    <mergeCell ref="B40:D40"/>
    <mergeCell ref="E40:F40"/>
    <mergeCell ref="B41:D41"/>
    <mergeCell ref="E41:F41"/>
  </mergeCells>
  <dataValidations count="1">
    <dataValidation type="list" allowBlank="1" showInputMessage="1" showErrorMessage="1" sqref="B12:C12" xr:uid="{A16C5ED0-9534-496E-A4AB-A498EEA48C5C}">
      <formula1>$AZ$1:$AZ$4</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428E-E585-0947-934A-E87AC7DAFC7F}">
  <dimension ref="A1:AT61"/>
  <sheetViews>
    <sheetView topLeftCell="B16" zoomScale="40" zoomScaleNormal="40" workbookViewId="0">
      <selection activeCell="AZ31" sqref="AZ31"/>
    </sheetView>
  </sheetViews>
  <sheetFormatPr baseColWidth="10" defaultRowHeight="15" x14ac:dyDescent="0.25"/>
  <sheetData>
    <row r="1" spans="1:46"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row>
    <row r="2" spans="1:46" x14ac:dyDescent="0.25">
      <c r="A2" s="81"/>
      <c r="B2" s="630" t="s">
        <v>148</v>
      </c>
      <c r="C2" s="631"/>
      <c r="D2" s="631"/>
      <c r="E2" s="631"/>
      <c r="F2" s="631"/>
      <c r="G2" s="631"/>
      <c r="H2" s="631"/>
      <c r="I2" s="631"/>
      <c r="J2" s="545" t="s">
        <v>22</v>
      </c>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81"/>
      <c r="AO2" s="81"/>
      <c r="AP2" s="81"/>
      <c r="AQ2" s="81"/>
      <c r="AR2" s="81"/>
      <c r="AS2" s="81"/>
      <c r="AT2" s="81"/>
    </row>
    <row r="3" spans="1:46" x14ac:dyDescent="0.25">
      <c r="A3" s="81"/>
      <c r="B3" s="631"/>
      <c r="C3" s="631"/>
      <c r="D3" s="631"/>
      <c r="E3" s="631"/>
      <c r="F3" s="631"/>
      <c r="G3" s="631"/>
      <c r="H3" s="631"/>
      <c r="I3" s="631"/>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81"/>
      <c r="AO3" s="81"/>
      <c r="AP3" s="81"/>
      <c r="AQ3" s="81"/>
      <c r="AR3" s="81"/>
      <c r="AS3" s="81"/>
      <c r="AT3" s="81"/>
    </row>
    <row r="4" spans="1:46" x14ac:dyDescent="0.25">
      <c r="A4" s="81"/>
      <c r="B4" s="631"/>
      <c r="C4" s="631"/>
      <c r="D4" s="631"/>
      <c r="E4" s="631"/>
      <c r="F4" s="631"/>
      <c r="G4" s="631"/>
      <c r="H4" s="631"/>
      <c r="I4" s="631"/>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81"/>
      <c r="AO4" s="81"/>
      <c r="AP4" s="81"/>
      <c r="AQ4" s="81"/>
      <c r="AR4" s="81"/>
      <c r="AS4" s="81"/>
      <c r="AT4" s="81"/>
    </row>
    <row r="5" spans="1:46"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row>
    <row r="6" spans="1:46" ht="15.75" x14ac:dyDescent="0.25">
      <c r="A6" s="81"/>
      <c r="B6" s="546" t="s">
        <v>133</v>
      </c>
      <c r="C6" s="546"/>
      <c r="D6" s="547"/>
      <c r="E6" s="632" t="s">
        <v>134</v>
      </c>
      <c r="F6" s="633"/>
      <c r="G6" s="633"/>
      <c r="H6" s="633"/>
      <c r="I6" s="634"/>
      <c r="J6" s="44" t="s">
        <v>239</v>
      </c>
      <c r="K6" s="45"/>
      <c r="L6" s="45"/>
      <c r="M6" s="45"/>
      <c r="N6" s="45"/>
      <c r="O6" s="46"/>
      <c r="P6" s="44"/>
      <c r="Q6" s="45"/>
      <c r="R6" s="45"/>
      <c r="S6" s="45"/>
      <c r="T6" s="45"/>
      <c r="U6" s="46"/>
      <c r="V6" s="44"/>
      <c r="W6" s="45"/>
      <c r="X6" s="45"/>
      <c r="Y6" s="45"/>
      <c r="Z6" s="45"/>
      <c r="AA6" s="46"/>
      <c r="AB6" s="44"/>
      <c r="AC6" s="45"/>
      <c r="AD6" s="45"/>
      <c r="AE6" s="45"/>
      <c r="AF6" s="45"/>
      <c r="AG6" s="46"/>
      <c r="AH6" s="47"/>
      <c r="AI6" s="48"/>
      <c r="AJ6" s="48"/>
      <c r="AK6" s="48"/>
      <c r="AL6" s="48" t="s">
        <v>239</v>
      </c>
      <c r="AM6" s="49" t="s">
        <v>239</v>
      </c>
      <c r="AN6" s="81"/>
      <c r="AO6" s="641" t="s">
        <v>135</v>
      </c>
      <c r="AP6" s="642"/>
      <c r="AQ6" s="642"/>
      <c r="AR6" s="642"/>
      <c r="AS6" s="642"/>
      <c r="AT6" s="643"/>
    </row>
    <row r="7" spans="1:46" ht="15.75" x14ac:dyDescent="0.25">
      <c r="A7" s="81"/>
      <c r="B7" s="546"/>
      <c r="C7" s="546"/>
      <c r="D7" s="547"/>
      <c r="E7" s="635"/>
      <c r="F7" s="636"/>
      <c r="G7" s="636"/>
      <c r="H7" s="636"/>
      <c r="I7" s="637"/>
      <c r="J7" s="50" t="s">
        <v>239</v>
      </c>
      <c r="K7" s="51"/>
      <c r="L7" s="51"/>
      <c r="M7" s="51"/>
      <c r="N7" s="51"/>
      <c r="O7" s="52"/>
      <c r="P7" s="50"/>
      <c r="Q7" s="51"/>
      <c r="R7" s="51"/>
      <c r="S7" s="51"/>
      <c r="T7" s="51"/>
      <c r="U7" s="52"/>
      <c r="V7" s="50"/>
      <c r="W7" s="51"/>
      <c r="X7" s="51"/>
      <c r="Y7" s="51"/>
      <c r="Z7" s="51"/>
      <c r="AA7" s="52"/>
      <c r="AB7" s="50"/>
      <c r="AC7" s="51"/>
      <c r="AD7" s="51"/>
      <c r="AE7" s="51"/>
      <c r="AF7" s="51"/>
      <c r="AG7" s="52"/>
      <c r="AH7" s="53"/>
      <c r="AI7" s="54"/>
      <c r="AJ7" s="54"/>
      <c r="AK7" s="54"/>
      <c r="AL7" s="54" t="s">
        <v>239</v>
      </c>
      <c r="AM7" s="55" t="s">
        <v>239</v>
      </c>
      <c r="AN7" s="81"/>
      <c r="AO7" s="644"/>
      <c r="AP7" s="645"/>
      <c r="AQ7" s="645"/>
      <c r="AR7" s="645"/>
      <c r="AS7" s="645"/>
      <c r="AT7" s="646"/>
    </row>
    <row r="8" spans="1:46" ht="15.75" x14ac:dyDescent="0.25">
      <c r="A8" s="81"/>
      <c r="B8" s="546"/>
      <c r="C8" s="546"/>
      <c r="D8" s="547"/>
      <c r="E8" s="635"/>
      <c r="F8" s="636"/>
      <c r="G8" s="636"/>
      <c r="H8" s="636"/>
      <c r="I8" s="637"/>
      <c r="J8" s="50" t="s">
        <v>239</v>
      </c>
      <c r="K8" s="51"/>
      <c r="L8" s="51"/>
      <c r="M8" s="51"/>
      <c r="N8" s="51"/>
      <c r="O8" s="52"/>
      <c r="P8" s="50"/>
      <c r="Q8" s="51"/>
      <c r="R8" s="51"/>
      <c r="S8" s="51"/>
      <c r="T8" s="51"/>
      <c r="U8" s="52"/>
      <c r="V8" s="50"/>
      <c r="W8" s="51"/>
      <c r="X8" s="51"/>
      <c r="Y8" s="51"/>
      <c r="Z8" s="51"/>
      <c r="AA8" s="52"/>
      <c r="AB8" s="50"/>
      <c r="AC8" s="51"/>
      <c r="AD8" s="51"/>
      <c r="AE8" s="51"/>
      <c r="AF8" s="51"/>
      <c r="AG8" s="52"/>
      <c r="AH8" s="53"/>
      <c r="AI8" s="54"/>
      <c r="AJ8" s="54"/>
      <c r="AK8" s="54"/>
      <c r="AL8" s="54" t="s">
        <v>239</v>
      </c>
      <c r="AM8" s="55" t="s">
        <v>239</v>
      </c>
      <c r="AN8" s="81"/>
      <c r="AO8" s="644"/>
      <c r="AP8" s="645"/>
      <c r="AQ8" s="645"/>
      <c r="AR8" s="645"/>
      <c r="AS8" s="645"/>
      <c r="AT8" s="646"/>
    </row>
    <row r="9" spans="1:46" ht="15.75" x14ac:dyDescent="0.25">
      <c r="A9" s="81"/>
      <c r="B9" s="546"/>
      <c r="C9" s="546"/>
      <c r="D9" s="547"/>
      <c r="E9" s="635"/>
      <c r="F9" s="636"/>
      <c r="G9" s="636"/>
      <c r="H9" s="636"/>
      <c r="I9" s="637"/>
      <c r="J9" s="50" t="s">
        <v>239</v>
      </c>
      <c r="K9" s="51"/>
      <c r="L9" s="51"/>
      <c r="M9" s="51"/>
      <c r="N9" s="51"/>
      <c r="O9" s="52"/>
      <c r="P9" s="50"/>
      <c r="Q9" s="51"/>
      <c r="R9" s="51"/>
      <c r="S9" s="51"/>
      <c r="T9" s="51"/>
      <c r="U9" s="52"/>
      <c r="V9" s="50"/>
      <c r="W9" s="51"/>
      <c r="X9" s="51"/>
      <c r="Y9" s="51"/>
      <c r="Z9" s="51"/>
      <c r="AA9" s="52"/>
      <c r="AB9" s="50"/>
      <c r="AC9" s="51"/>
      <c r="AD9" s="51"/>
      <c r="AE9" s="51"/>
      <c r="AF9" s="51"/>
      <c r="AG9" s="52"/>
      <c r="AH9" s="53"/>
      <c r="AI9" s="54"/>
      <c r="AJ9" s="54"/>
      <c r="AK9" s="54"/>
      <c r="AL9" s="54" t="s">
        <v>239</v>
      </c>
      <c r="AM9" s="55" t="s">
        <v>239</v>
      </c>
      <c r="AN9" s="81"/>
      <c r="AO9" s="644"/>
      <c r="AP9" s="645"/>
      <c r="AQ9" s="645"/>
      <c r="AR9" s="645"/>
      <c r="AS9" s="645"/>
      <c r="AT9" s="646"/>
    </row>
    <row r="10" spans="1:46" ht="15.75" x14ac:dyDescent="0.25">
      <c r="A10" s="81"/>
      <c r="B10" s="546"/>
      <c r="C10" s="546"/>
      <c r="D10" s="547"/>
      <c r="E10" s="635"/>
      <c r="F10" s="636"/>
      <c r="G10" s="636"/>
      <c r="H10" s="636"/>
      <c r="I10" s="637"/>
      <c r="J10" s="50" t="s">
        <v>239</v>
      </c>
      <c r="K10" s="51"/>
      <c r="L10" s="51"/>
      <c r="M10" s="51"/>
      <c r="N10" s="51"/>
      <c r="O10" s="52"/>
      <c r="P10" s="50"/>
      <c r="Q10" s="51"/>
      <c r="R10" s="51"/>
      <c r="S10" s="51"/>
      <c r="T10" s="51"/>
      <c r="U10" s="52"/>
      <c r="V10" s="50"/>
      <c r="W10" s="51"/>
      <c r="X10" s="51"/>
      <c r="Y10" s="51"/>
      <c r="Z10" s="51"/>
      <c r="AA10" s="52"/>
      <c r="AB10" s="50"/>
      <c r="AC10" s="51"/>
      <c r="AD10" s="51"/>
      <c r="AE10" s="51"/>
      <c r="AF10" s="51"/>
      <c r="AG10" s="52"/>
      <c r="AH10" s="53"/>
      <c r="AI10" s="54"/>
      <c r="AJ10" s="54"/>
      <c r="AK10" s="54"/>
      <c r="AL10" s="54" t="s">
        <v>239</v>
      </c>
      <c r="AM10" s="55" t="s">
        <v>239</v>
      </c>
      <c r="AN10" s="81"/>
      <c r="AO10" s="644"/>
      <c r="AP10" s="645"/>
      <c r="AQ10" s="645"/>
      <c r="AR10" s="645"/>
      <c r="AS10" s="645"/>
      <c r="AT10" s="646"/>
    </row>
    <row r="11" spans="1:46" ht="15.75" x14ac:dyDescent="0.25">
      <c r="A11" s="81"/>
      <c r="B11" s="546"/>
      <c r="C11" s="546"/>
      <c r="D11" s="547"/>
      <c r="E11" s="635"/>
      <c r="F11" s="636"/>
      <c r="G11" s="636"/>
      <c r="H11" s="636"/>
      <c r="I11" s="637"/>
      <c r="J11" s="50" t="s">
        <v>239</v>
      </c>
      <c r="K11" s="51"/>
      <c r="L11" s="51"/>
      <c r="M11" s="51"/>
      <c r="N11" s="51"/>
      <c r="O11" s="52"/>
      <c r="P11" s="50"/>
      <c r="Q11" s="51"/>
      <c r="R11" s="51"/>
      <c r="S11" s="51"/>
      <c r="T11" s="51"/>
      <c r="U11" s="52"/>
      <c r="V11" s="50"/>
      <c r="W11" s="51"/>
      <c r="X11" s="51"/>
      <c r="Y11" s="51"/>
      <c r="Z11" s="51"/>
      <c r="AA11" s="52"/>
      <c r="AB11" s="50"/>
      <c r="AC11" s="51"/>
      <c r="AD11" s="51"/>
      <c r="AE11" s="51"/>
      <c r="AF11" s="51"/>
      <c r="AG11" s="52"/>
      <c r="AH11" s="53"/>
      <c r="AI11" s="54"/>
      <c r="AJ11" s="54"/>
      <c r="AK11" s="54"/>
      <c r="AL11" s="54" t="s">
        <v>239</v>
      </c>
      <c r="AM11" s="55" t="s">
        <v>239</v>
      </c>
      <c r="AN11" s="81"/>
      <c r="AO11" s="644"/>
      <c r="AP11" s="645"/>
      <c r="AQ11" s="645"/>
      <c r="AR11" s="645"/>
      <c r="AS11" s="645"/>
      <c r="AT11" s="646"/>
    </row>
    <row r="12" spans="1:46" ht="15.75" x14ac:dyDescent="0.25">
      <c r="A12" s="81"/>
      <c r="B12" s="546"/>
      <c r="C12" s="546"/>
      <c r="D12" s="547"/>
      <c r="E12" s="635"/>
      <c r="F12" s="636"/>
      <c r="G12" s="636"/>
      <c r="H12" s="636"/>
      <c r="I12" s="637"/>
      <c r="J12" s="50" t="s">
        <v>239</v>
      </c>
      <c r="K12" s="51"/>
      <c r="L12" s="51"/>
      <c r="M12" s="51"/>
      <c r="N12" s="51"/>
      <c r="O12" s="52"/>
      <c r="P12" s="50"/>
      <c r="Q12" s="51"/>
      <c r="R12" s="51"/>
      <c r="S12" s="51"/>
      <c r="T12" s="51"/>
      <c r="U12" s="52"/>
      <c r="V12" s="50"/>
      <c r="W12" s="51"/>
      <c r="X12" s="51"/>
      <c r="Y12" s="51"/>
      <c r="Z12" s="51"/>
      <c r="AA12" s="52"/>
      <c r="AB12" s="50"/>
      <c r="AC12" s="51"/>
      <c r="AD12" s="51"/>
      <c r="AE12" s="51"/>
      <c r="AF12" s="51"/>
      <c r="AG12" s="52"/>
      <c r="AH12" s="53"/>
      <c r="AI12" s="54"/>
      <c r="AJ12" s="54"/>
      <c r="AK12" s="54"/>
      <c r="AL12" s="54" t="s">
        <v>239</v>
      </c>
      <c r="AM12" s="55" t="s">
        <v>239</v>
      </c>
      <c r="AN12" s="81"/>
      <c r="AO12" s="644"/>
      <c r="AP12" s="645"/>
      <c r="AQ12" s="645"/>
      <c r="AR12" s="645"/>
      <c r="AS12" s="645"/>
      <c r="AT12" s="646"/>
    </row>
    <row r="13" spans="1:46" ht="15.75" x14ac:dyDescent="0.25">
      <c r="A13" s="81"/>
      <c r="B13" s="546"/>
      <c r="C13" s="546"/>
      <c r="D13" s="547"/>
      <c r="E13" s="635"/>
      <c r="F13" s="636"/>
      <c r="G13" s="636"/>
      <c r="H13" s="636"/>
      <c r="I13" s="637"/>
      <c r="J13" s="50" t="s">
        <v>239</v>
      </c>
      <c r="K13" s="51"/>
      <c r="L13" s="51"/>
      <c r="M13" s="51"/>
      <c r="N13" s="51"/>
      <c r="O13" s="52"/>
      <c r="P13" s="50"/>
      <c r="Q13" s="51"/>
      <c r="R13" s="51"/>
      <c r="S13" s="51"/>
      <c r="T13" s="51"/>
      <c r="U13" s="52"/>
      <c r="V13" s="50"/>
      <c r="W13" s="51"/>
      <c r="X13" s="51"/>
      <c r="Y13" s="51"/>
      <c r="Z13" s="51"/>
      <c r="AA13" s="52"/>
      <c r="AB13" s="50"/>
      <c r="AC13" s="51"/>
      <c r="AD13" s="51"/>
      <c r="AE13" s="51"/>
      <c r="AF13" s="51"/>
      <c r="AG13" s="52"/>
      <c r="AH13" s="53"/>
      <c r="AI13" s="54"/>
      <c r="AJ13" s="54"/>
      <c r="AK13" s="54"/>
      <c r="AL13" s="54" t="s">
        <v>239</v>
      </c>
      <c r="AM13" s="55" t="s">
        <v>239</v>
      </c>
      <c r="AN13" s="81"/>
      <c r="AO13" s="644"/>
      <c r="AP13" s="645"/>
      <c r="AQ13" s="645"/>
      <c r="AR13" s="645"/>
      <c r="AS13" s="645"/>
      <c r="AT13" s="646"/>
    </row>
    <row r="14" spans="1:46" ht="15.75" x14ac:dyDescent="0.25">
      <c r="A14" s="81"/>
      <c r="B14" s="546"/>
      <c r="C14" s="546"/>
      <c r="D14" s="547"/>
      <c r="E14" s="635"/>
      <c r="F14" s="636"/>
      <c r="G14" s="636"/>
      <c r="H14" s="636"/>
      <c r="I14" s="637"/>
      <c r="J14" s="50" t="s">
        <v>239</v>
      </c>
      <c r="K14" s="51"/>
      <c r="L14" s="51"/>
      <c r="M14" s="51"/>
      <c r="N14" s="51"/>
      <c r="O14" s="52"/>
      <c r="P14" s="50"/>
      <c r="Q14" s="51"/>
      <c r="R14" s="51"/>
      <c r="S14" s="51"/>
      <c r="T14" s="51"/>
      <c r="U14" s="52"/>
      <c r="V14" s="50"/>
      <c r="W14" s="51"/>
      <c r="X14" s="51"/>
      <c r="Y14" s="51"/>
      <c r="Z14" s="51"/>
      <c r="AA14" s="52"/>
      <c r="AB14" s="50"/>
      <c r="AC14" s="51"/>
      <c r="AD14" s="51"/>
      <c r="AE14" s="51"/>
      <c r="AF14" s="51"/>
      <c r="AG14" s="52"/>
      <c r="AH14" s="53"/>
      <c r="AI14" s="54"/>
      <c r="AJ14" s="54"/>
      <c r="AK14" s="54"/>
      <c r="AL14" s="54" t="s">
        <v>239</v>
      </c>
      <c r="AM14" s="55" t="s">
        <v>239</v>
      </c>
      <c r="AN14" s="81"/>
      <c r="AO14" s="644"/>
      <c r="AP14" s="645"/>
      <c r="AQ14" s="645"/>
      <c r="AR14" s="645"/>
      <c r="AS14" s="645"/>
      <c r="AT14" s="646"/>
    </row>
    <row r="15" spans="1:46" ht="16.5" thickBot="1" x14ac:dyDescent="0.3">
      <c r="A15" s="81"/>
      <c r="B15" s="546"/>
      <c r="C15" s="546"/>
      <c r="D15" s="547"/>
      <c r="E15" s="638"/>
      <c r="F15" s="639"/>
      <c r="G15" s="639"/>
      <c r="H15" s="639"/>
      <c r="I15" s="640"/>
      <c r="J15" s="56" t="s">
        <v>239</v>
      </c>
      <c r="K15" s="57"/>
      <c r="L15" s="57"/>
      <c r="M15" s="57"/>
      <c r="N15" s="57"/>
      <c r="O15" s="58"/>
      <c r="P15" s="50"/>
      <c r="Q15" s="51"/>
      <c r="R15" s="51"/>
      <c r="S15" s="51"/>
      <c r="T15" s="51"/>
      <c r="U15" s="52"/>
      <c r="V15" s="56"/>
      <c r="W15" s="57"/>
      <c r="X15" s="57"/>
      <c r="Y15" s="57"/>
      <c r="Z15" s="57"/>
      <c r="AA15" s="58"/>
      <c r="AB15" s="50"/>
      <c r="AC15" s="51"/>
      <c r="AD15" s="51"/>
      <c r="AE15" s="51"/>
      <c r="AF15" s="51"/>
      <c r="AG15" s="52"/>
      <c r="AH15" s="59"/>
      <c r="AI15" s="60"/>
      <c r="AJ15" s="60"/>
      <c r="AK15" s="60"/>
      <c r="AL15" s="60" t="s">
        <v>239</v>
      </c>
      <c r="AM15" s="61" t="s">
        <v>239</v>
      </c>
      <c r="AN15" s="81"/>
      <c r="AO15" s="647"/>
      <c r="AP15" s="648"/>
      <c r="AQ15" s="648"/>
      <c r="AR15" s="648"/>
      <c r="AS15" s="648"/>
      <c r="AT15" s="649"/>
    </row>
    <row r="16" spans="1:46" ht="15.75" x14ac:dyDescent="0.25">
      <c r="A16" s="81"/>
      <c r="B16" s="546"/>
      <c r="C16" s="546"/>
      <c r="D16" s="547"/>
      <c r="E16" s="632" t="s">
        <v>136</v>
      </c>
      <c r="F16" s="633"/>
      <c r="G16" s="633"/>
      <c r="H16" s="633"/>
      <c r="I16" s="633"/>
      <c r="J16" s="62" t="s">
        <v>239</v>
      </c>
      <c r="K16" s="63"/>
      <c r="L16" s="63"/>
      <c r="M16" s="63"/>
      <c r="N16" s="63"/>
      <c r="O16" s="64"/>
      <c r="P16" s="62"/>
      <c r="Q16" s="63"/>
      <c r="R16" s="63"/>
      <c r="S16" s="63"/>
      <c r="T16" s="63"/>
      <c r="U16" s="64"/>
      <c r="V16" s="44"/>
      <c r="W16" s="45"/>
      <c r="X16" s="45"/>
      <c r="Y16" s="45"/>
      <c r="Z16" s="45"/>
      <c r="AA16" s="46"/>
      <c r="AB16" s="44"/>
      <c r="AC16" s="45"/>
      <c r="AD16" s="45"/>
      <c r="AE16" s="45"/>
      <c r="AF16" s="45"/>
      <c r="AG16" s="46"/>
      <c r="AH16" s="47"/>
      <c r="AI16" s="48"/>
      <c r="AJ16" s="48"/>
      <c r="AK16" s="48"/>
      <c r="AL16" s="48" t="s">
        <v>239</v>
      </c>
      <c r="AM16" s="49" t="s">
        <v>239</v>
      </c>
      <c r="AN16" s="81"/>
      <c r="AO16" s="651" t="s">
        <v>137</v>
      </c>
      <c r="AP16" s="652"/>
      <c r="AQ16" s="652"/>
      <c r="AR16" s="652"/>
      <c r="AS16" s="652"/>
      <c r="AT16" s="653"/>
    </row>
    <row r="17" spans="1:46" ht="15.75" x14ac:dyDescent="0.25">
      <c r="A17" s="81"/>
      <c r="B17" s="546"/>
      <c r="C17" s="546"/>
      <c r="D17" s="547"/>
      <c r="E17" s="650"/>
      <c r="F17" s="636"/>
      <c r="G17" s="636"/>
      <c r="H17" s="636"/>
      <c r="I17" s="636"/>
      <c r="J17" s="65" t="s">
        <v>239</v>
      </c>
      <c r="K17" s="66"/>
      <c r="L17" s="66"/>
      <c r="M17" s="66"/>
      <c r="N17" s="66"/>
      <c r="O17" s="67"/>
      <c r="P17" s="65"/>
      <c r="Q17" s="66"/>
      <c r="R17" s="66"/>
      <c r="S17" s="66"/>
      <c r="T17" s="66"/>
      <c r="U17" s="67"/>
      <c r="V17" s="50"/>
      <c r="W17" s="51"/>
      <c r="X17" s="51"/>
      <c r="Y17" s="51"/>
      <c r="Z17" s="51"/>
      <c r="AA17" s="52"/>
      <c r="AB17" s="50"/>
      <c r="AC17" s="51"/>
      <c r="AD17" s="51"/>
      <c r="AE17" s="51"/>
      <c r="AF17" s="51"/>
      <c r="AG17" s="52"/>
      <c r="AH17" s="53"/>
      <c r="AI17" s="54"/>
      <c r="AJ17" s="54"/>
      <c r="AK17" s="54"/>
      <c r="AL17" s="54" t="s">
        <v>239</v>
      </c>
      <c r="AM17" s="55" t="s">
        <v>239</v>
      </c>
      <c r="AN17" s="81"/>
      <c r="AO17" s="654"/>
      <c r="AP17" s="655"/>
      <c r="AQ17" s="655"/>
      <c r="AR17" s="655"/>
      <c r="AS17" s="655"/>
      <c r="AT17" s="656"/>
    </row>
    <row r="18" spans="1:46" ht="15.75" x14ac:dyDescent="0.25">
      <c r="A18" s="81"/>
      <c r="B18" s="546"/>
      <c r="C18" s="546"/>
      <c r="D18" s="547"/>
      <c r="E18" s="635"/>
      <c r="F18" s="636"/>
      <c r="G18" s="636"/>
      <c r="H18" s="636"/>
      <c r="I18" s="636"/>
      <c r="J18" s="65" t="s">
        <v>239</v>
      </c>
      <c r="K18" s="66"/>
      <c r="L18" s="66"/>
      <c r="M18" s="66"/>
      <c r="N18" s="66"/>
      <c r="O18" s="67"/>
      <c r="P18" s="65"/>
      <c r="Q18" s="66"/>
      <c r="R18" s="66"/>
      <c r="S18" s="66"/>
      <c r="T18" s="66"/>
      <c r="U18" s="67"/>
      <c r="V18" s="50"/>
      <c r="W18" s="51"/>
      <c r="X18" s="51"/>
      <c r="Y18" s="51"/>
      <c r="Z18" s="51"/>
      <c r="AA18" s="52"/>
      <c r="AB18" s="50"/>
      <c r="AC18" s="51"/>
      <c r="AD18" s="51"/>
      <c r="AE18" s="51"/>
      <c r="AF18" s="51"/>
      <c r="AG18" s="52"/>
      <c r="AH18" s="53"/>
      <c r="AI18" s="54"/>
      <c r="AJ18" s="54"/>
      <c r="AK18" s="54"/>
      <c r="AL18" s="54" t="s">
        <v>239</v>
      </c>
      <c r="AM18" s="55" t="s">
        <v>239</v>
      </c>
      <c r="AN18" s="81"/>
      <c r="AO18" s="654"/>
      <c r="AP18" s="655"/>
      <c r="AQ18" s="655"/>
      <c r="AR18" s="655"/>
      <c r="AS18" s="655"/>
      <c r="AT18" s="656"/>
    </row>
    <row r="19" spans="1:46" ht="15.75" x14ac:dyDescent="0.25">
      <c r="A19" s="81"/>
      <c r="B19" s="546"/>
      <c r="C19" s="546"/>
      <c r="D19" s="547"/>
      <c r="E19" s="635"/>
      <c r="F19" s="636"/>
      <c r="G19" s="636"/>
      <c r="H19" s="636"/>
      <c r="I19" s="636"/>
      <c r="J19" s="65" t="s">
        <v>239</v>
      </c>
      <c r="K19" s="66"/>
      <c r="L19" s="66"/>
      <c r="M19" s="66"/>
      <c r="N19" s="66"/>
      <c r="O19" s="67"/>
      <c r="P19" s="65"/>
      <c r="Q19" s="66"/>
      <c r="R19" s="66"/>
      <c r="S19" s="66"/>
      <c r="T19" s="66"/>
      <c r="U19" s="67"/>
      <c r="V19" s="50"/>
      <c r="W19" s="51"/>
      <c r="X19" s="51"/>
      <c r="Y19" s="51"/>
      <c r="Z19" s="51"/>
      <c r="AA19" s="52"/>
      <c r="AB19" s="50"/>
      <c r="AC19" s="51"/>
      <c r="AD19" s="51"/>
      <c r="AE19" s="51"/>
      <c r="AF19" s="51"/>
      <c r="AG19" s="52"/>
      <c r="AH19" s="53"/>
      <c r="AI19" s="54"/>
      <c r="AJ19" s="54"/>
      <c r="AK19" s="54"/>
      <c r="AL19" s="54" t="s">
        <v>239</v>
      </c>
      <c r="AM19" s="55" t="s">
        <v>239</v>
      </c>
      <c r="AN19" s="81"/>
      <c r="AO19" s="654"/>
      <c r="AP19" s="655"/>
      <c r="AQ19" s="655"/>
      <c r="AR19" s="655"/>
      <c r="AS19" s="655"/>
      <c r="AT19" s="656"/>
    </row>
    <row r="20" spans="1:46" ht="15.75" x14ac:dyDescent="0.25">
      <c r="A20" s="81"/>
      <c r="B20" s="546"/>
      <c r="C20" s="546"/>
      <c r="D20" s="547"/>
      <c r="E20" s="635"/>
      <c r="F20" s="636"/>
      <c r="G20" s="636"/>
      <c r="H20" s="636"/>
      <c r="I20" s="636"/>
      <c r="J20" s="65" t="s">
        <v>239</v>
      </c>
      <c r="K20" s="66"/>
      <c r="L20" s="66"/>
      <c r="M20" s="66"/>
      <c r="N20" s="66"/>
      <c r="O20" s="67"/>
      <c r="P20" s="65"/>
      <c r="Q20" s="66"/>
      <c r="R20" s="66"/>
      <c r="S20" s="66"/>
      <c r="T20" s="66"/>
      <c r="U20" s="67"/>
      <c r="V20" s="50"/>
      <c r="W20" s="51"/>
      <c r="X20" s="51"/>
      <c r="Y20" s="51"/>
      <c r="Z20" s="51"/>
      <c r="AA20" s="52"/>
      <c r="AB20" s="50"/>
      <c r="AC20" s="51"/>
      <c r="AD20" s="51"/>
      <c r="AE20" s="51"/>
      <c r="AF20" s="51"/>
      <c r="AG20" s="52"/>
      <c r="AH20" s="53"/>
      <c r="AI20" s="54"/>
      <c r="AJ20" s="54"/>
      <c r="AK20" s="54"/>
      <c r="AL20" s="54" t="s">
        <v>239</v>
      </c>
      <c r="AM20" s="55" t="s">
        <v>239</v>
      </c>
      <c r="AN20" s="81"/>
      <c r="AO20" s="654"/>
      <c r="AP20" s="655"/>
      <c r="AQ20" s="655"/>
      <c r="AR20" s="655"/>
      <c r="AS20" s="655"/>
      <c r="AT20" s="656"/>
    </row>
    <row r="21" spans="1:46" ht="15.75" x14ac:dyDescent="0.25">
      <c r="A21" s="81"/>
      <c r="B21" s="546"/>
      <c r="C21" s="546"/>
      <c r="D21" s="547"/>
      <c r="E21" s="635"/>
      <c r="F21" s="636"/>
      <c r="G21" s="636"/>
      <c r="H21" s="636"/>
      <c r="I21" s="636"/>
      <c r="J21" s="65" t="s">
        <v>239</v>
      </c>
      <c r="K21" s="66"/>
      <c r="L21" s="66"/>
      <c r="M21" s="66"/>
      <c r="N21" s="66"/>
      <c r="O21" s="67"/>
      <c r="P21" s="65"/>
      <c r="Q21" s="66"/>
      <c r="R21" s="66"/>
      <c r="S21" s="66"/>
      <c r="T21" s="66"/>
      <c r="U21" s="67"/>
      <c r="V21" s="50"/>
      <c r="W21" s="51"/>
      <c r="X21" s="51"/>
      <c r="Y21" s="51"/>
      <c r="Z21" s="51"/>
      <c r="AA21" s="52"/>
      <c r="AB21" s="50"/>
      <c r="AC21" s="51"/>
      <c r="AD21" s="51"/>
      <c r="AE21" s="51"/>
      <c r="AF21" s="51"/>
      <c r="AG21" s="52"/>
      <c r="AH21" s="53"/>
      <c r="AI21" s="54"/>
      <c r="AJ21" s="54"/>
      <c r="AK21" s="54"/>
      <c r="AL21" s="54" t="s">
        <v>239</v>
      </c>
      <c r="AM21" s="55" t="s">
        <v>239</v>
      </c>
      <c r="AN21" s="81"/>
      <c r="AO21" s="654"/>
      <c r="AP21" s="655"/>
      <c r="AQ21" s="655"/>
      <c r="AR21" s="655"/>
      <c r="AS21" s="655"/>
      <c r="AT21" s="656"/>
    </row>
    <row r="22" spans="1:46" ht="15.75" x14ac:dyDescent="0.25">
      <c r="A22" s="81"/>
      <c r="B22" s="546"/>
      <c r="C22" s="546"/>
      <c r="D22" s="547"/>
      <c r="E22" s="635"/>
      <c r="F22" s="636"/>
      <c r="G22" s="636"/>
      <c r="H22" s="636"/>
      <c r="I22" s="636"/>
      <c r="J22" s="65" t="s">
        <v>239</v>
      </c>
      <c r="K22" s="66"/>
      <c r="L22" s="66"/>
      <c r="M22" s="66"/>
      <c r="N22" s="66"/>
      <c r="O22" s="67"/>
      <c r="P22" s="65"/>
      <c r="Q22" s="66"/>
      <c r="R22" s="66"/>
      <c r="S22" s="66"/>
      <c r="T22" s="66"/>
      <c r="U22" s="67"/>
      <c r="V22" s="50"/>
      <c r="W22" s="51"/>
      <c r="X22" s="51"/>
      <c r="Y22" s="51"/>
      <c r="Z22" s="51"/>
      <c r="AA22" s="52"/>
      <c r="AB22" s="50"/>
      <c r="AC22" s="51"/>
      <c r="AD22" s="51"/>
      <c r="AE22" s="51"/>
      <c r="AF22" s="51"/>
      <c r="AG22" s="52"/>
      <c r="AH22" s="53"/>
      <c r="AI22" s="54"/>
      <c r="AJ22" s="54"/>
      <c r="AK22" s="54"/>
      <c r="AL22" s="54" t="s">
        <v>239</v>
      </c>
      <c r="AM22" s="55" t="s">
        <v>239</v>
      </c>
      <c r="AN22" s="81"/>
      <c r="AO22" s="654"/>
      <c r="AP22" s="655"/>
      <c r="AQ22" s="655"/>
      <c r="AR22" s="655"/>
      <c r="AS22" s="655"/>
      <c r="AT22" s="656"/>
    </row>
    <row r="23" spans="1:46" ht="15.75" x14ac:dyDescent="0.25">
      <c r="A23" s="81"/>
      <c r="B23" s="546"/>
      <c r="C23" s="546"/>
      <c r="D23" s="547"/>
      <c r="E23" s="635"/>
      <c r="F23" s="636"/>
      <c r="G23" s="636"/>
      <c r="H23" s="636"/>
      <c r="I23" s="636"/>
      <c r="J23" s="65" t="s">
        <v>239</v>
      </c>
      <c r="K23" s="66"/>
      <c r="L23" s="66"/>
      <c r="M23" s="66"/>
      <c r="N23" s="66"/>
      <c r="O23" s="67"/>
      <c r="P23" s="65"/>
      <c r="Q23" s="66"/>
      <c r="R23" s="66"/>
      <c r="S23" s="66"/>
      <c r="T23" s="66"/>
      <c r="U23" s="67"/>
      <c r="V23" s="50"/>
      <c r="W23" s="51"/>
      <c r="X23" s="51"/>
      <c r="Y23" s="51"/>
      <c r="Z23" s="51"/>
      <c r="AA23" s="52"/>
      <c r="AB23" s="50"/>
      <c r="AC23" s="51"/>
      <c r="AD23" s="51"/>
      <c r="AE23" s="51"/>
      <c r="AF23" s="51"/>
      <c r="AG23" s="52"/>
      <c r="AH23" s="53"/>
      <c r="AI23" s="54"/>
      <c r="AJ23" s="54"/>
      <c r="AK23" s="54"/>
      <c r="AL23" s="54" t="s">
        <v>239</v>
      </c>
      <c r="AM23" s="55" t="s">
        <v>239</v>
      </c>
      <c r="AN23" s="81"/>
      <c r="AO23" s="654"/>
      <c r="AP23" s="655"/>
      <c r="AQ23" s="655"/>
      <c r="AR23" s="655"/>
      <c r="AS23" s="655"/>
      <c r="AT23" s="656"/>
    </row>
    <row r="24" spans="1:46" ht="15.75" x14ac:dyDescent="0.25">
      <c r="A24" s="81"/>
      <c r="B24" s="546"/>
      <c r="C24" s="546"/>
      <c r="D24" s="547"/>
      <c r="E24" s="635"/>
      <c r="F24" s="636"/>
      <c r="G24" s="636"/>
      <c r="H24" s="636"/>
      <c r="I24" s="636"/>
      <c r="J24" s="65" t="s">
        <v>239</v>
      </c>
      <c r="K24" s="66"/>
      <c r="L24" s="66"/>
      <c r="M24" s="66"/>
      <c r="N24" s="66"/>
      <c r="O24" s="67"/>
      <c r="P24" s="65"/>
      <c r="Q24" s="66"/>
      <c r="R24" s="66"/>
      <c r="S24" s="66"/>
      <c r="T24" s="66"/>
      <c r="U24" s="67"/>
      <c r="V24" s="50"/>
      <c r="W24" s="51"/>
      <c r="X24" s="51"/>
      <c r="Y24" s="51"/>
      <c r="Z24" s="51"/>
      <c r="AA24" s="52"/>
      <c r="AB24" s="50"/>
      <c r="AC24" s="51"/>
      <c r="AD24" s="51"/>
      <c r="AE24" s="51"/>
      <c r="AF24" s="51"/>
      <c r="AG24" s="52"/>
      <c r="AH24" s="53"/>
      <c r="AI24" s="54"/>
      <c r="AJ24" s="54"/>
      <c r="AK24" s="54"/>
      <c r="AL24" s="54" t="s">
        <v>239</v>
      </c>
      <c r="AM24" s="55" t="s">
        <v>239</v>
      </c>
      <c r="AN24" s="81"/>
      <c r="AO24" s="654"/>
      <c r="AP24" s="655"/>
      <c r="AQ24" s="655"/>
      <c r="AR24" s="655"/>
      <c r="AS24" s="655"/>
      <c r="AT24" s="656"/>
    </row>
    <row r="25" spans="1:46" ht="16.5" thickBot="1" x14ac:dyDescent="0.3">
      <c r="A25" s="81"/>
      <c r="B25" s="546"/>
      <c r="C25" s="546"/>
      <c r="D25" s="547"/>
      <c r="E25" s="638"/>
      <c r="F25" s="639"/>
      <c r="G25" s="639"/>
      <c r="H25" s="639"/>
      <c r="I25" s="639"/>
      <c r="J25" s="68" t="s">
        <v>239</v>
      </c>
      <c r="K25" s="69"/>
      <c r="L25" s="69"/>
      <c r="M25" s="69"/>
      <c r="N25" s="69"/>
      <c r="O25" s="70"/>
      <c r="P25" s="68"/>
      <c r="Q25" s="69"/>
      <c r="R25" s="69"/>
      <c r="S25" s="69"/>
      <c r="T25" s="69"/>
      <c r="U25" s="70"/>
      <c r="V25" s="56"/>
      <c r="W25" s="57"/>
      <c r="X25" s="57"/>
      <c r="Y25" s="57"/>
      <c r="Z25" s="57"/>
      <c r="AA25" s="58"/>
      <c r="AB25" s="56"/>
      <c r="AC25" s="57"/>
      <c r="AD25" s="57"/>
      <c r="AE25" s="57"/>
      <c r="AF25" s="57"/>
      <c r="AG25" s="58"/>
      <c r="AH25" s="59"/>
      <c r="AI25" s="60"/>
      <c r="AJ25" s="60"/>
      <c r="AK25" s="60"/>
      <c r="AL25" s="60" t="s">
        <v>239</v>
      </c>
      <c r="AM25" s="61" t="s">
        <v>239</v>
      </c>
      <c r="AN25" s="81"/>
      <c r="AO25" s="657"/>
      <c r="AP25" s="658"/>
      <c r="AQ25" s="658"/>
      <c r="AR25" s="658"/>
      <c r="AS25" s="658"/>
      <c r="AT25" s="659"/>
    </row>
    <row r="26" spans="1:46" ht="15.75" x14ac:dyDescent="0.25">
      <c r="A26" s="81"/>
      <c r="B26" s="546"/>
      <c r="C26" s="546"/>
      <c r="D26" s="547"/>
      <c r="E26" s="632" t="s">
        <v>138</v>
      </c>
      <c r="F26" s="633"/>
      <c r="G26" s="633"/>
      <c r="H26" s="633"/>
      <c r="I26" s="634"/>
      <c r="J26" s="62" t="s">
        <v>239</v>
      </c>
      <c r="K26" s="63"/>
      <c r="L26" s="63"/>
      <c r="M26" s="63"/>
      <c r="N26" s="63"/>
      <c r="O26" s="64"/>
      <c r="P26" s="62"/>
      <c r="Q26" s="63"/>
      <c r="R26" s="63"/>
      <c r="S26" s="63"/>
      <c r="T26" s="63"/>
      <c r="U26" s="64"/>
      <c r="V26" s="62"/>
      <c r="W26" s="63"/>
      <c r="X26" s="63"/>
      <c r="Y26" s="63"/>
      <c r="Z26" s="63"/>
      <c r="AA26" s="64"/>
      <c r="AB26" s="44"/>
      <c r="AC26" s="45"/>
      <c r="AD26" s="45"/>
      <c r="AE26" s="45"/>
      <c r="AF26" s="45"/>
      <c r="AG26" s="46"/>
      <c r="AH26" s="47"/>
      <c r="AI26" s="48"/>
      <c r="AJ26" s="48"/>
      <c r="AK26" s="48"/>
      <c r="AL26" s="48" t="s">
        <v>239</v>
      </c>
      <c r="AM26" s="49" t="s">
        <v>239</v>
      </c>
      <c r="AN26" s="81"/>
      <c r="AO26" s="660" t="s">
        <v>139</v>
      </c>
      <c r="AP26" s="661"/>
      <c r="AQ26" s="661"/>
      <c r="AR26" s="661"/>
      <c r="AS26" s="661"/>
      <c r="AT26" s="662"/>
    </row>
    <row r="27" spans="1:46" ht="15.75" x14ac:dyDescent="0.25">
      <c r="A27" s="81"/>
      <c r="B27" s="546"/>
      <c r="C27" s="546"/>
      <c r="D27" s="547"/>
      <c r="E27" s="650"/>
      <c r="F27" s="636"/>
      <c r="G27" s="636"/>
      <c r="H27" s="636"/>
      <c r="I27" s="637"/>
      <c r="J27" s="65" t="s">
        <v>239</v>
      </c>
      <c r="K27" s="66"/>
      <c r="L27" s="66"/>
      <c r="M27" s="66"/>
      <c r="N27" s="66"/>
      <c r="O27" s="67"/>
      <c r="P27" s="65"/>
      <c r="Q27" s="66"/>
      <c r="R27" s="66"/>
      <c r="S27" s="66"/>
      <c r="T27" s="66"/>
      <c r="U27" s="67"/>
      <c r="V27" s="65"/>
      <c r="W27" s="66"/>
      <c r="X27" s="66"/>
      <c r="Y27" s="66"/>
      <c r="Z27" s="66"/>
      <c r="AA27" s="67"/>
      <c r="AB27" s="50"/>
      <c r="AC27" s="51"/>
      <c r="AD27" s="51"/>
      <c r="AE27" s="51"/>
      <c r="AF27" s="51"/>
      <c r="AG27" s="52"/>
      <c r="AH27" s="53"/>
      <c r="AI27" s="54"/>
      <c r="AJ27" s="54"/>
      <c r="AK27" s="54"/>
      <c r="AL27" s="54" t="s">
        <v>239</v>
      </c>
      <c r="AM27" s="55" t="s">
        <v>239</v>
      </c>
      <c r="AN27" s="81"/>
      <c r="AO27" s="663"/>
      <c r="AP27" s="664"/>
      <c r="AQ27" s="664"/>
      <c r="AR27" s="664"/>
      <c r="AS27" s="664"/>
      <c r="AT27" s="665"/>
    </row>
    <row r="28" spans="1:46" ht="15.75" x14ac:dyDescent="0.25">
      <c r="A28" s="81"/>
      <c r="B28" s="546"/>
      <c r="C28" s="546"/>
      <c r="D28" s="547"/>
      <c r="E28" s="635"/>
      <c r="F28" s="636"/>
      <c r="G28" s="636"/>
      <c r="H28" s="636"/>
      <c r="I28" s="637"/>
      <c r="J28" s="65" t="s">
        <v>239</v>
      </c>
      <c r="K28" s="66"/>
      <c r="L28" s="66"/>
      <c r="M28" s="66"/>
      <c r="N28" s="66"/>
      <c r="O28" s="67"/>
      <c r="P28" s="65"/>
      <c r="Q28" s="66"/>
      <c r="R28" s="66"/>
      <c r="S28" s="66"/>
      <c r="T28" s="66"/>
      <c r="U28" s="67"/>
      <c r="V28" s="65"/>
      <c r="W28" s="66"/>
      <c r="X28" s="66"/>
      <c r="Y28" s="66"/>
      <c r="Z28" s="66"/>
      <c r="AA28" s="67"/>
      <c r="AB28" s="50"/>
      <c r="AC28" s="51"/>
      <c r="AD28" s="51"/>
      <c r="AE28" s="51"/>
      <c r="AF28" s="51"/>
      <c r="AG28" s="52"/>
      <c r="AH28" s="53"/>
      <c r="AI28" s="54"/>
      <c r="AJ28" s="54"/>
      <c r="AK28" s="54"/>
      <c r="AL28" s="54" t="s">
        <v>239</v>
      </c>
      <c r="AM28" s="55" t="s">
        <v>239</v>
      </c>
      <c r="AN28" s="81"/>
      <c r="AO28" s="663"/>
      <c r="AP28" s="664"/>
      <c r="AQ28" s="664"/>
      <c r="AR28" s="664"/>
      <c r="AS28" s="664"/>
      <c r="AT28" s="665"/>
    </row>
    <row r="29" spans="1:46" ht="15.75" x14ac:dyDescent="0.25">
      <c r="A29" s="81"/>
      <c r="B29" s="546"/>
      <c r="C29" s="546"/>
      <c r="D29" s="547"/>
      <c r="E29" s="635"/>
      <c r="F29" s="636"/>
      <c r="G29" s="636"/>
      <c r="H29" s="636"/>
      <c r="I29" s="637"/>
      <c r="J29" s="65" t="s">
        <v>239</v>
      </c>
      <c r="K29" s="66"/>
      <c r="L29" s="66"/>
      <c r="M29" s="66"/>
      <c r="N29" s="66"/>
      <c r="O29" s="67"/>
      <c r="P29" s="65"/>
      <c r="Q29" s="66"/>
      <c r="R29" s="66"/>
      <c r="S29" s="66"/>
      <c r="T29" s="66"/>
      <c r="U29" s="67"/>
      <c r="V29" s="65"/>
      <c r="W29" s="66"/>
      <c r="X29" s="66"/>
      <c r="Y29" s="66"/>
      <c r="Z29" s="66"/>
      <c r="AA29" s="67"/>
      <c r="AB29" s="50"/>
      <c r="AC29" s="51"/>
      <c r="AD29" s="51"/>
      <c r="AE29" s="51"/>
      <c r="AF29" s="51"/>
      <c r="AG29" s="52"/>
      <c r="AH29" s="53"/>
      <c r="AI29" s="54"/>
      <c r="AJ29" s="54"/>
      <c r="AK29" s="54"/>
      <c r="AL29" s="54" t="s">
        <v>239</v>
      </c>
      <c r="AM29" s="55" t="s">
        <v>239</v>
      </c>
      <c r="AN29" s="81"/>
      <c r="AO29" s="663"/>
      <c r="AP29" s="664"/>
      <c r="AQ29" s="664"/>
      <c r="AR29" s="664"/>
      <c r="AS29" s="664"/>
      <c r="AT29" s="665"/>
    </row>
    <row r="30" spans="1:46" ht="15.75" x14ac:dyDescent="0.25">
      <c r="A30" s="81"/>
      <c r="B30" s="546"/>
      <c r="C30" s="546"/>
      <c r="D30" s="547"/>
      <c r="E30" s="635"/>
      <c r="F30" s="636"/>
      <c r="G30" s="636"/>
      <c r="H30" s="636"/>
      <c r="I30" s="637"/>
      <c r="J30" s="65" t="s">
        <v>239</v>
      </c>
      <c r="K30" s="66"/>
      <c r="L30" s="66"/>
      <c r="M30" s="66"/>
      <c r="N30" s="66"/>
      <c r="O30" s="67"/>
      <c r="P30" s="65"/>
      <c r="Q30" s="66"/>
      <c r="R30" s="66"/>
      <c r="S30" s="66"/>
      <c r="T30" s="66"/>
      <c r="U30" s="67"/>
      <c r="V30" s="65"/>
      <c r="W30" s="66"/>
      <c r="X30" s="66"/>
      <c r="Y30" s="66"/>
      <c r="Z30" s="66"/>
      <c r="AA30" s="67"/>
      <c r="AB30" s="50"/>
      <c r="AC30" s="51"/>
      <c r="AD30" s="51"/>
      <c r="AE30" s="51"/>
      <c r="AF30" s="51"/>
      <c r="AG30" s="52"/>
      <c r="AH30" s="53"/>
      <c r="AI30" s="54"/>
      <c r="AJ30" s="54"/>
      <c r="AK30" s="54"/>
      <c r="AL30" s="54" t="s">
        <v>239</v>
      </c>
      <c r="AM30" s="55" t="s">
        <v>239</v>
      </c>
      <c r="AN30" s="81"/>
      <c r="AO30" s="663"/>
      <c r="AP30" s="664"/>
      <c r="AQ30" s="664"/>
      <c r="AR30" s="664"/>
      <c r="AS30" s="664"/>
      <c r="AT30" s="665"/>
    </row>
    <row r="31" spans="1:46" ht="15.75" x14ac:dyDescent="0.25">
      <c r="A31" s="81"/>
      <c r="B31" s="546"/>
      <c r="C31" s="546"/>
      <c r="D31" s="547"/>
      <c r="E31" s="635"/>
      <c r="F31" s="636"/>
      <c r="G31" s="636"/>
      <c r="H31" s="636"/>
      <c r="I31" s="637"/>
      <c r="J31" s="65" t="s">
        <v>239</v>
      </c>
      <c r="K31" s="66"/>
      <c r="L31" s="66"/>
      <c r="M31" s="66"/>
      <c r="N31" s="66"/>
      <c r="O31" s="67"/>
      <c r="P31" s="65"/>
      <c r="Q31" s="66"/>
      <c r="R31" s="66"/>
      <c r="S31" s="66"/>
      <c r="T31" s="66"/>
      <c r="U31" s="67"/>
      <c r="V31" s="65"/>
      <c r="W31" s="66"/>
      <c r="X31" s="66"/>
      <c r="Y31" s="66"/>
      <c r="Z31" s="66"/>
      <c r="AA31" s="67"/>
      <c r="AB31" s="50"/>
      <c r="AC31" s="51"/>
      <c r="AD31" s="51"/>
      <c r="AE31" s="51"/>
      <c r="AF31" s="51"/>
      <c r="AG31" s="52"/>
      <c r="AH31" s="53"/>
      <c r="AI31" s="54"/>
      <c r="AJ31" s="54"/>
      <c r="AK31" s="54"/>
      <c r="AL31" s="54" t="s">
        <v>239</v>
      </c>
      <c r="AM31" s="55" t="s">
        <v>239</v>
      </c>
      <c r="AN31" s="81"/>
      <c r="AO31" s="663"/>
      <c r="AP31" s="664"/>
      <c r="AQ31" s="664"/>
      <c r="AR31" s="664"/>
      <c r="AS31" s="664"/>
      <c r="AT31" s="665"/>
    </row>
    <row r="32" spans="1:46" ht="15.75" x14ac:dyDescent="0.25">
      <c r="A32" s="81"/>
      <c r="B32" s="546"/>
      <c r="C32" s="546"/>
      <c r="D32" s="547"/>
      <c r="E32" s="635"/>
      <c r="F32" s="636"/>
      <c r="G32" s="636"/>
      <c r="H32" s="636"/>
      <c r="I32" s="637"/>
      <c r="J32" s="65" t="s">
        <v>239</v>
      </c>
      <c r="K32" s="66"/>
      <c r="L32" s="66"/>
      <c r="M32" s="66"/>
      <c r="N32" s="66"/>
      <c r="O32" s="67"/>
      <c r="P32" s="65"/>
      <c r="Q32" s="66"/>
      <c r="R32" s="66"/>
      <c r="S32" s="66"/>
      <c r="T32" s="66"/>
      <c r="U32" s="67"/>
      <c r="V32" s="65"/>
      <c r="W32" s="66"/>
      <c r="X32" s="66"/>
      <c r="Y32" s="66"/>
      <c r="Z32" s="66"/>
      <c r="AA32" s="67"/>
      <c r="AB32" s="50"/>
      <c r="AC32" s="51"/>
      <c r="AD32" s="51"/>
      <c r="AE32" s="51"/>
      <c r="AF32" s="51"/>
      <c r="AG32" s="52"/>
      <c r="AH32" s="53"/>
      <c r="AI32" s="54"/>
      <c r="AJ32" s="54"/>
      <c r="AK32" s="54"/>
      <c r="AL32" s="54" t="s">
        <v>239</v>
      </c>
      <c r="AM32" s="55" t="s">
        <v>239</v>
      </c>
      <c r="AN32" s="81"/>
      <c r="AO32" s="663"/>
      <c r="AP32" s="664"/>
      <c r="AQ32" s="664"/>
      <c r="AR32" s="664"/>
      <c r="AS32" s="664"/>
      <c r="AT32" s="665"/>
    </row>
    <row r="33" spans="1:46" ht="15.75" x14ac:dyDescent="0.25">
      <c r="A33" s="81"/>
      <c r="B33" s="546"/>
      <c r="C33" s="546"/>
      <c r="D33" s="547"/>
      <c r="E33" s="635"/>
      <c r="F33" s="636"/>
      <c r="G33" s="636"/>
      <c r="H33" s="636"/>
      <c r="I33" s="637"/>
      <c r="J33" s="65" t="s">
        <v>239</v>
      </c>
      <c r="K33" s="66"/>
      <c r="L33" s="66"/>
      <c r="M33" s="66"/>
      <c r="N33" s="66"/>
      <c r="O33" s="67"/>
      <c r="P33" s="65"/>
      <c r="Q33" s="66"/>
      <c r="R33" s="66"/>
      <c r="S33" s="66"/>
      <c r="T33" s="66"/>
      <c r="U33" s="67"/>
      <c r="V33" s="65"/>
      <c r="W33" s="66"/>
      <c r="X33" s="66"/>
      <c r="Y33" s="66"/>
      <c r="Z33" s="66"/>
      <c r="AA33" s="67"/>
      <c r="AB33" s="50"/>
      <c r="AC33" s="51"/>
      <c r="AD33" s="51"/>
      <c r="AE33" s="51"/>
      <c r="AF33" s="51"/>
      <c r="AG33" s="52"/>
      <c r="AH33" s="53"/>
      <c r="AI33" s="54"/>
      <c r="AJ33" s="54"/>
      <c r="AK33" s="54"/>
      <c r="AL33" s="54" t="s">
        <v>239</v>
      </c>
      <c r="AM33" s="55" t="s">
        <v>239</v>
      </c>
      <c r="AN33" s="81"/>
      <c r="AO33" s="663"/>
      <c r="AP33" s="664"/>
      <c r="AQ33" s="664"/>
      <c r="AR33" s="664"/>
      <c r="AS33" s="664"/>
      <c r="AT33" s="665"/>
    </row>
    <row r="34" spans="1:46" ht="15.75" x14ac:dyDescent="0.25">
      <c r="A34" s="81"/>
      <c r="B34" s="546"/>
      <c r="C34" s="546"/>
      <c r="D34" s="547"/>
      <c r="E34" s="635"/>
      <c r="F34" s="636"/>
      <c r="G34" s="636"/>
      <c r="H34" s="636"/>
      <c r="I34" s="637"/>
      <c r="J34" s="65" t="s">
        <v>239</v>
      </c>
      <c r="K34" s="66"/>
      <c r="L34" s="66"/>
      <c r="M34" s="66"/>
      <c r="N34" s="66"/>
      <c r="O34" s="67"/>
      <c r="P34" s="65"/>
      <c r="Q34" s="66"/>
      <c r="R34" s="66"/>
      <c r="S34" s="66"/>
      <c r="T34" s="66"/>
      <c r="U34" s="67"/>
      <c r="V34" s="65"/>
      <c r="W34" s="66"/>
      <c r="X34" s="66"/>
      <c r="Y34" s="66"/>
      <c r="Z34" s="66"/>
      <c r="AA34" s="67"/>
      <c r="AB34" s="50"/>
      <c r="AC34" s="51"/>
      <c r="AD34" s="51"/>
      <c r="AE34" s="51"/>
      <c r="AF34" s="51"/>
      <c r="AG34" s="52"/>
      <c r="AH34" s="53"/>
      <c r="AI34" s="54"/>
      <c r="AJ34" s="54"/>
      <c r="AK34" s="54"/>
      <c r="AL34" s="54" t="s">
        <v>239</v>
      </c>
      <c r="AM34" s="55" t="s">
        <v>239</v>
      </c>
      <c r="AN34" s="81"/>
      <c r="AO34" s="663"/>
      <c r="AP34" s="664"/>
      <c r="AQ34" s="664"/>
      <c r="AR34" s="664"/>
      <c r="AS34" s="664"/>
      <c r="AT34" s="665"/>
    </row>
    <row r="35" spans="1:46" ht="16.5" thickBot="1" x14ac:dyDescent="0.3">
      <c r="A35" s="81"/>
      <c r="B35" s="546"/>
      <c r="C35" s="546"/>
      <c r="D35" s="547"/>
      <c r="E35" s="638"/>
      <c r="F35" s="639"/>
      <c r="G35" s="639"/>
      <c r="H35" s="639"/>
      <c r="I35" s="640"/>
      <c r="J35" s="65" t="s">
        <v>239</v>
      </c>
      <c r="K35" s="66"/>
      <c r="L35" s="66"/>
      <c r="M35" s="66"/>
      <c r="N35" s="66"/>
      <c r="O35" s="67"/>
      <c r="P35" s="65"/>
      <c r="Q35" s="66"/>
      <c r="R35" s="66"/>
      <c r="S35" s="66"/>
      <c r="T35" s="66"/>
      <c r="U35" s="67"/>
      <c r="V35" s="65"/>
      <c r="W35" s="66"/>
      <c r="X35" s="66"/>
      <c r="Y35" s="66"/>
      <c r="Z35" s="66"/>
      <c r="AA35" s="67"/>
      <c r="AB35" s="56"/>
      <c r="AC35" s="57"/>
      <c r="AD35" s="57"/>
      <c r="AE35" s="57"/>
      <c r="AF35" s="57"/>
      <c r="AG35" s="58"/>
      <c r="AH35" s="59"/>
      <c r="AI35" s="60"/>
      <c r="AJ35" s="60"/>
      <c r="AK35" s="60"/>
      <c r="AL35" s="60" t="s">
        <v>239</v>
      </c>
      <c r="AM35" s="61" t="s">
        <v>239</v>
      </c>
      <c r="AN35" s="81"/>
      <c r="AO35" s="666"/>
      <c r="AP35" s="667"/>
      <c r="AQ35" s="667"/>
      <c r="AR35" s="667"/>
      <c r="AS35" s="667"/>
      <c r="AT35" s="668"/>
    </row>
    <row r="36" spans="1:46" ht="15.75" x14ac:dyDescent="0.25">
      <c r="A36" s="81"/>
      <c r="B36" s="546"/>
      <c r="C36" s="546"/>
      <c r="D36" s="547"/>
      <c r="E36" s="632" t="s">
        <v>140</v>
      </c>
      <c r="F36" s="633"/>
      <c r="G36" s="633"/>
      <c r="H36" s="633"/>
      <c r="I36" s="633"/>
      <c r="J36" s="71" t="s">
        <v>239</v>
      </c>
      <c r="K36" s="72"/>
      <c r="L36" s="72"/>
      <c r="M36" s="72"/>
      <c r="N36" s="72"/>
      <c r="O36" s="73"/>
      <c r="P36" s="62"/>
      <c r="Q36" s="63"/>
      <c r="R36" s="63"/>
      <c r="S36" s="63"/>
      <c r="T36" s="63"/>
      <c r="U36" s="64"/>
      <c r="V36" s="62"/>
      <c r="W36" s="63"/>
      <c r="X36" s="63"/>
      <c r="Y36" s="63"/>
      <c r="Z36" s="63"/>
      <c r="AA36" s="64"/>
      <c r="AB36" s="44"/>
      <c r="AC36" s="45"/>
      <c r="AD36" s="45"/>
      <c r="AE36" s="45"/>
      <c r="AF36" s="45"/>
      <c r="AG36" s="46"/>
      <c r="AH36" s="47"/>
      <c r="AI36" s="48"/>
      <c r="AJ36" s="48"/>
      <c r="AK36" s="48"/>
      <c r="AL36" s="48" t="s">
        <v>239</v>
      </c>
      <c r="AM36" s="49" t="s">
        <v>239</v>
      </c>
      <c r="AN36" s="81"/>
      <c r="AO36" s="669" t="s">
        <v>141</v>
      </c>
      <c r="AP36" s="670"/>
      <c r="AQ36" s="670"/>
      <c r="AR36" s="670"/>
      <c r="AS36" s="670"/>
      <c r="AT36" s="671"/>
    </row>
    <row r="37" spans="1:46" ht="15.75" x14ac:dyDescent="0.25">
      <c r="A37" s="81"/>
      <c r="B37" s="546"/>
      <c r="C37" s="546"/>
      <c r="D37" s="547"/>
      <c r="E37" s="650"/>
      <c r="F37" s="636"/>
      <c r="G37" s="636"/>
      <c r="H37" s="636"/>
      <c r="I37" s="636"/>
      <c r="J37" s="74" t="s">
        <v>239</v>
      </c>
      <c r="K37" s="75"/>
      <c r="L37" s="75"/>
      <c r="M37" s="75"/>
      <c r="N37" s="75"/>
      <c r="O37" s="76"/>
      <c r="P37" s="65"/>
      <c r="Q37" s="66"/>
      <c r="R37" s="66"/>
      <c r="S37" s="66"/>
      <c r="T37" s="66"/>
      <c r="U37" s="67"/>
      <c r="V37" s="65"/>
      <c r="W37" s="66"/>
      <c r="X37" s="66"/>
      <c r="Y37" s="66"/>
      <c r="Z37" s="66"/>
      <c r="AA37" s="67"/>
      <c r="AB37" s="50"/>
      <c r="AC37" s="51"/>
      <c r="AD37" s="51"/>
      <c r="AE37" s="51"/>
      <c r="AF37" s="51"/>
      <c r="AG37" s="52"/>
      <c r="AH37" s="53"/>
      <c r="AI37" s="54"/>
      <c r="AJ37" s="54"/>
      <c r="AK37" s="54"/>
      <c r="AL37" s="54" t="s">
        <v>239</v>
      </c>
      <c r="AM37" s="55" t="s">
        <v>239</v>
      </c>
      <c r="AN37" s="81"/>
      <c r="AO37" s="672"/>
      <c r="AP37" s="673"/>
      <c r="AQ37" s="673"/>
      <c r="AR37" s="673"/>
      <c r="AS37" s="673"/>
      <c r="AT37" s="674"/>
    </row>
    <row r="38" spans="1:46" ht="15.75" x14ac:dyDescent="0.25">
      <c r="A38" s="81"/>
      <c r="B38" s="546"/>
      <c r="C38" s="546"/>
      <c r="D38" s="547"/>
      <c r="E38" s="635"/>
      <c r="F38" s="636"/>
      <c r="G38" s="636"/>
      <c r="H38" s="636"/>
      <c r="I38" s="636"/>
      <c r="J38" s="74" t="s">
        <v>239</v>
      </c>
      <c r="K38" s="75"/>
      <c r="L38" s="75"/>
      <c r="M38" s="75"/>
      <c r="N38" s="75"/>
      <c r="O38" s="76"/>
      <c r="P38" s="65"/>
      <c r="Q38" s="66"/>
      <c r="R38" s="66"/>
      <c r="S38" s="66"/>
      <c r="T38" s="66"/>
      <c r="U38" s="67"/>
      <c r="V38" s="65"/>
      <c r="W38" s="66"/>
      <c r="X38" s="66"/>
      <c r="Y38" s="66"/>
      <c r="Z38" s="66"/>
      <c r="AA38" s="67"/>
      <c r="AB38" s="50"/>
      <c r="AC38" s="51"/>
      <c r="AD38" s="51"/>
      <c r="AE38" s="51"/>
      <c r="AF38" s="51"/>
      <c r="AG38" s="52"/>
      <c r="AH38" s="53"/>
      <c r="AI38" s="54"/>
      <c r="AJ38" s="54"/>
      <c r="AK38" s="54"/>
      <c r="AL38" s="54" t="s">
        <v>239</v>
      </c>
      <c r="AM38" s="55" t="s">
        <v>239</v>
      </c>
      <c r="AN38" s="81"/>
      <c r="AO38" s="672"/>
      <c r="AP38" s="673"/>
      <c r="AQ38" s="673"/>
      <c r="AR38" s="673"/>
      <c r="AS38" s="673"/>
      <c r="AT38" s="674"/>
    </row>
    <row r="39" spans="1:46" ht="15.75" x14ac:dyDescent="0.25">
      <c r="A39" s="81"/>
      <c r="B39" s="546"/>
      <c r="C39" s="546"/>
      <c r="D39" s="547"/>
      <c r="E39" s="635"/>
      <c r="F39" s="636"/>
      <c r="G39" s="636"/>
      <c r="H39" s="636"/>
      <c r="I39" s="636"/>
      <c r="J39" s="74" t="s">
        <v>239</v>
      </c>
      <c r="K39" s="75"/>
      <c r="L39" s="75"/>
      <c r="M39" s="75"/>
      <c r="N39" s="75"/>
      <c r="O39" s="76"/>
      <c r="P39" s="65"/>
      <c r="Q39" s="66"/>
      <c r="R39" s="66"/>
      <c r="S39" s="66"/>
      <c r="T39" s="66"/>
      <c r="U39" s="67"/>
      <c r="V39" s="65"/>
      <c r="W39" s="66"/>
      <c r="X39" s="66"/>
      <c r="Y39" s="66"/>
      <c r="Z39" s="66"/>
      <c r="AA39" s="67"/>
      <c r="AB39" s="50"/>
      <c r="AC39" s="51"/>
      <c r="AD39" s="51"/>
      <c r="AE39" s="51"/>
      <c r="AF39" s="51"/>
      <c r="AG39" s="52"/>
      <c r="AH39" s="53"/>
      <c r="AI39" s="54"/>
      <c r="AJ39" s="54"/>
      <c r="AK39" s="54"/>
      <c r="AL39" s="54" t="s">
        <v>239</v>
      </c>
      <c r="AM39" s="55" t="s">
        <v>239</v>
      </c>
      <c r="AN39" s="81"/>
      <c r="AO39" s="672"/>
      <c r="AP39" s="673"/>
      <c r="AQ39" s="673"/>
      <c r="AR39" s="673"/>
      <c r="AS39" s="673"/>
      <c r="AT39" s="674"/>
    </row>
    <row r="40" spans="1:46" ht="15.75" x14ac:dyDescent="0.25">
      <c r="A40" s="81"/>
      <c r="B40" s="546"/>
      <c r="C40" s="546"/>
      <c r="D40" s="547"/>
      <c r="E40" s="635"/>
      <c r="F40" s="636"/>
      <c r="G40" s="636"/>
      <c r="H40" s="636"/>
      <c r="I40" s="636"/>
      <c r="J40" s="74" t="s">
        <v>239</v>
      </c>
      <c r="K40" s="75"/>
      <c r="L40" s="75"/>
      <c r="M40" s="75"/>
      <c r="N40" s="75"/>
      <c r="O40" s="76"/>
      <c r="P40" s="65"/>
      <c r="Q40" s="66"/>
      <c r="R40" s="66"/>
      <c r="S40" s="66"/>
      <c r="T40" s="66"/>
      <c r="U40" s="67"/>
      <c r="V40" s="65"/>
      <c r="W40" s="66"/>
      <c r="X40" s="66"/>
      <c r="Y40" s="66"/>
      <c r="Z40" s="66"/>
      <c r="AA40" s="67"/>
      <c r="AB40" s="50"/>
      <c r="AC40" s="51"/>
      <c r="AD40" s="51"/>
      <c r="AE40" s="51"/>
      <c r="AF40" s="51"/>
      <c r="AG40" s="52"/>
      <c r="AH40" s="53"/>
      <c r="AI40" s="54"/>
      <c r="AJ40" s="54"/>
      <c r="AK40" s="54"/>
      <c r="AL40" s="54" t="s">
        <v>239</v>
      </c>
      <c r="AM40" s="55" t="s">
        <v>239</v>
      </c>
      <c r="AN40" s="81"/>
      <c r="AO40" s="672"/>
      <c r="AP40" s="673"/>
      <c r="AQ40" s="673"/>
      <c r="AR40" s="673"/>
      <c r="AS40" s="673"/>
      <c r="AT40" s="674"/>
    </row>
    <row r="41" spans="1:46" ht="15.75" x14ac:dyDescent="0.25">
      <c r="A41" s="81"/>
      <c r="B41" s="546"/>
      <c r="C41" s="546"/>
      <c r="D41" s="547"/>
      <c r="E41" s="635"/>
      <c r="F41" s="636"/>
      <c r="G41" s="636"/>
      <c r="H41" s="636"/>
      <c r="I41" s="636"/>
      <c r="J41" s="74" t="s">
        <v>239</v>
      </c>
      <c r="K41" s="75"/>
      <c r="L41" s="75"/>
      <c r="M41" s="75"/>
      <c r="N41" s="75"/>
      <c r="O41" s="76"/>
      <c r="P41" s="65"/>
      <c r="Q41" s="66"/>
      <c r="R41" s="66"/>
      <c r="S41" s="66"/>
      <c r="T41" s="66"/>
      <c r="U41" s="67"/>
      <c r="V41" s="65"/>
      <c r="W41" s="66"/>
      <c r="X41" s="66"/>
      <c r="Y41" s="66"/>
      <c r="Z41" s="66"/>
      <c r="AA41" s="67"/>
      <c r="AB41" s="50"/>
      <c r="AC41" s="51"/>
      <c r="AD41" s="51"/>
      <c r="AE41" s="51"/>
      <c r="AF41" s="51"/>
      <c r="AG41" s="52"/>
      <c r="AH41" s="53"/>
      <c r="AI41" s="54"/>
      <c r="AJ41" s="54"/>
      <c r="AK41" s="54"/>
      <c r="AL41" s="54" t="s">
        <v>239</v>
      </c>
      <c r="AM41" s="55" t="s">
        <v>239</v>
      </c>
      <c r="AN41" s="81"/>
      <c r="AO41" s="672"/>
      <c r="AP41" s="673"/>
      <c r="AQ41" s="673"/>
      <c r="AR41" s="673"/>
      <c r="AS41" s="673"/>
      <c r="AT41" s="674"/>
    </row>
    <row r="42" spans="1:46" ht="15.75" x14ac:dyDescent="0.25">
      <c r="A42" s="81"/>
      <c r="B42" s="546"/>
      <c r="C42" s="546"/>
      <c r="D42" s="547"/>
      <c r="E42" s="635"/>
      <c r="F42" s="636"/>
      <c r="G42" s="636"/>
      <c r="H42" s="636"/>
      <c r="I42" s="636"/>
      <c r="J42" s="74" t="s">
        <v>239</v>
      </c>
      <c r="K42" s="75"/>
      <c r="L42" s="75"/>
      <c r="M42" s="75"/>
      <c r="N42" s="75"/>
      <c r="O42" s="76"/>
      <c r="P42" s="65"/>
      <c r="Q42" s="66"/>
      <c r="R42" s="66"/>
      <c r="S42" s="66"/>
      <c r="T42" s="66"/>
      <c r="U42" s="67"/>
      <c r="V42" s="65"/>
      <c r="W42" s="66"/>
      <c r="X42" s="66"/>
      <c r="Y42" s="66"/>
      <c r="Z42" s="66"/>
      <c r="AA42" s="67"/>
      <c r="AB42" s="50"/>
      <c r="AC42" s="51"/>
      <c r="AD42" s="51"/>
      <c r="AE42" s="51"/>
      <c r="AF42" s="51"/>
      <c r="AG42" s="52"/>
      <c r="AH42" s="53"/>
      <c r="AI42" s="54"/>
      <c r="AJ42" s="54"/>
      <c r="AK42" s="54"/>
      <c r="AL42" s="54" t="s">
        <v>239</v>
      </c>
      <c r="AM42" s="55" t="s">
        <v>239</v>
      </c>
      <c r="AN42" s="81"/>
      <c r="AO42" s="672"/>
      <c r="AP42" s="673"/>
      <c r="AQ42" s="673"/>
      <c r="AR42" s="673"/>
      <c r="AS42" s="673"/>
      <c r="AT42" s="674"/>
    </row>
    <row r="43" spans="1:46" ht="15.75" x14ac:dyDescent="0.25">
      <c r="A43" s="81"/>
      <c r="B43" s="546"/>
      <c r="C43" s="546"/>
      <c r="D43" s="547"/>
      <c r="E43" s="635"/>
      <c r="F43" s="636"/>
      <c r="G43" s="636"/>
      <c r="H43" s="636"/>
      <c r="I43" s="636"/>
      <c r="J43" s="74" t="s">
        <v>239</v>
      </c>
      <c r="K43" s="75"/>
      <c r="L43" s="75"/>
      <c r="M43" s="75"/>
      <c r="N43" s="75"/>
      <c r="O43" s="76"/>
      <c r="P43" s="65"/>
      <c r="Q43" s="66"/>
      <c r="R43" s="66"/>
      <c r="S43" s="66"/>
      <c r="T43" s="66"/>
      <c r="U43" s="67"/>
      <c r="V43" s="65"/>
      <c r="W43" s="66"/>
      <c r="X43" s="66"/>
      <c r="Y43" s="66"/>
      <c r="Z43" s="66"/>
      <c r="AA43" s="67"/>
      <c r="AB43" s="50"/>
      <c r="AC43" s="51"/>
      <c r="AD43" s="51"/>
      <c r="AE43" s="51"/>
      <c r="AF43" s="51"/>
      <c r="AG43" s="52"/>
      <c r="AH43" s="53"/>
      <c r="AI43" s="54"/>
      <c r="AJ43" s="54"/>
      <c r="AK43" s="54"/>
      <c r="AL43" s="54" t="s">
        <v>239</v>
      </c>
      <c r="AM43" s="55" t="s">
        <v>239</v>
      </c>
      <c r="AN43" s="81"/>
      <c r="AO43" s="672"/>
      <c r="AP43" s="673"/>
      <c r="AQ43" s="673"/>
      <c r="AR43" s="673"/>
      <c r="AS43" s="673"/>
      <c r="AT43" s="674"/>
    </row>
    <row r="44" spans="1:46" ht="15.75" x14ac:dyDescent="0.25">
      <c r="A44" s="81"/>
      <c r="B44" s="546"/>
      <c r="C44" s="546"/>
      <c r="D44" s="547"/>
      <c r="E44" s="635"/>
      <c r="F44" s="636"/>
      <c r="G44" s="636"/>
      <c r="H44" s="636"/>
      <c r="I44" s="636"/>
      <c r="J44" s="74" t="s">
        <v>239</v>
      </c>
      <c r="K44" s="75"/>
      <c r="L44" s="75"/>
      <c r="M44" s="75"/>
      <c r="N44" s="75"/>
      <c r="O44" s="76"/>
      <c r="P44" s="65"/>
      <c r="Q44" s="66"/>
      <c r="R44" s="66"/>
      <c r="S44" s="66"/>
      <c r="T44" s="66"/>
      <c r="U44" s="67"/>
      <c r="V44" s="65"/>
      <c r="W44" s="66"/>
      <c r="X44" s="66"/>
      <c r="Y44" s="66"/>
      <c r="Z44" s="66"/>
      <c r="AA44" s="67"/>
      <c r="AB44" s="50"/>
      <c r="AC44" s="51"/>
      <c r="AD44" s="51"/>
      <c r="AE44" s="51"/>
      <c r="AF44" s="51"/>
      <c r="AG44" s="52"/>
      <c r="AH44" s="53"/>
      <c r="AI44" s="54"/>
      <c r="AJ44" s="54"/>
      <c r="AK44" s="54"/>
      <c r="AL44" s="54" t="s">
        <v>239</v>
      </c>
      <c r="AM44" s="55" t="s">
        <v>239</v>
      </c>
      <c r="AN44" s="81"/>
      <c r="AO44" s="672"/>
      <c r="AP44" s="673"/>
      <c r="AQ44" s="673"/>
      <c r="AR44" s="673"/>
      <c r="AS44" s="673"/>
      <c r="AT44" s="674"/>
    </row>
    <row r="45" spans="1:46" ht="16.5" thickBot="1" x14ac:dyDescent="0.3">
      <c r="A45" s="81"/>
      <c r="B45" s="546"/>
      <c r="C45" s="546"/>
      <c r="D45" s="547"/>
      <c r="E45" s="638"/>
      <c r="F45" s="639"/>
      <c r="G45" s="639"/>
      <c r="H45" s="639"/>
      <c r="I45" s="639"/>
      <c r="J45" s="77" t="s">
        <v>239</v>
      </c>
      <c r="K45" s="78"/>
      <c r="L45" s="78"/>
      <c r="M45" s="78"/>
      <c r="N45" s="78"/>
      <c r="O45" s="79"/>
      <c r="P45" s="65"/>
      <c r="Q45" s="66"/>
      <c r="R45" s="66"/>
      <c r="S45" s="66"/>
      <c r="T45" s="66"/>
      <c r="U45" s="67"/>
      <c r="V45" s="68"/>
      <c r="W45" s="69"/>
      <c r="X45" s="69"/>
      <c r="Y45" s="69"/>
      <c r="Z45" s="69"/>
      <c r="AA45" s="70"/>
      <c r="AB45" s="56"/>
      <c r="AC45" s="57"/>
      <c r="AD45" s="57"/>
      <c r="AE45" s="57"/>
      <c r="AF45" s="57"/>
      <c r="AG45" s="58"/>
      <c r="AH45" s="59"/>
      <c r="AI45" s="60"/>
      <c r="AJ45" s="60"/>
      <c r="AK45" s="60"/>
      <c r="AL45" s="60" t="s">
        <v>239</v>
      </c>
      <c r="AM45" s="61" t="s">
        <v>239</v>
      </c>
      <c r="AN45" s="81"/>
      <c r="AO45" s="675"/>
      <c r="AP45" s="676"/>
      <c r="AQ45" s="676"/>
      <c r="AR45" s="676"/>
      <c r="AS45" s="676"/>
      <c r="AT45" s="677"/>
    </row>
    <row r="46" spans="1:46" ht="23.25" x14ac:dyDescent="0.35">
      <c r="A46" s="81"/>
      <c r="B46" s="546"/>
      <c r="C46" s="546"/>
      <c r="D46" s="547"/>
      <c r="E46" s="632" t="s">
        <v>142</v>
      </c>
      <c r="F46" s="633"/>
      <c r="G46" s="633"/>
      <c r="H46" s="633"/>
      <c r="I46" s="634"/>
      <c r="J46" s="71" t="s">
        <v>239</v>
      </c>
      <c r="K46" s="72"/>
      <c r="L46" s="72"/>
      <c r="M46" s="72"/>
      <c r="N46" s="72"/>
      <c r="O46" s="73"/>
      <c r="P46" s="71"/>
      <c r="Q46" s="72"/>
      <c r="R46" s="72"/>
      <c r="S46" s="72"/>
      <c r="T46" s="72"/>
      <c r="U46" s="73"/>
      <c r="V46" s="62"/>
      <c r="W46" s="80"/>
      <c r="X46" s="63"/>
      <c r="Y46" s="63"/>
      <c r="Z46" s="63"/>
      <c r="AA46" s="64"/>
      <c r="AB46" s="44"/>
      <c r="AC46" s="45"/>
      <c r="AD46" s="45"/>
      <c r="AE46" s="45"/>
      <c r="AF46" s="45"/>
      <c r="AG46" s="46"/>
      <c r="AH46" s="47"/>
      <c r="AI46" s="48"/>
      <c r="AJ46" s="48"/>
      <c r="AK46" s="48"/>
      <c r="AL46" s="48" t="s">
        <v>239</v>
      </c>
      <c r="AM46" s="49" t="s">
        <v>239</v>
      </c>
      <c r="AN46" s="81"/>
      <c r="AO46" s="81"/>
      <c r="AP46" s="81"/>
      <c r="AQ46" s="81"/>
      <c r="AR46" s="81"/>
      <c r="AS46" s="81"/>
      <c r="AT46" s="81"/>
    </row>
    <row r="47" spans="1:46" ht="15.75" x14ac:dyDescent="0.25">
      <c r="A47" s="81"/>
      <c r="B47" s="546"/>
      <c r="C47" s="546"/>
      <c r="D47" s="547"/>
      <c r="E47" s="650"/>
      <c r="F47" s="636"/>
      <c r="G47" s="636"/>
      <c r="H47" s="636"/>
      <c r="I47" s="637"/>
      <c r="J47" s="74" t="s">
        <v>239</v>
      </c>
      <c r="K47" s="75"/>
      <c r="L47" s="75"/>
      <c r="M47" s="75"/>
      <c r="N47" s="75"/>
      <c r="O47" s="76"/>
      <c r="P47" s="74"/>
      <c r="Q47" s="75"/>
      <c r="R47" s="75"/>
      <c r="S47" s="75"/>
      <c r="T47" s="75"/>
      <c r="U47" s="76"/>
      <c r="V47" s="65"/>
      <c r="W47" s="66"/>
      <c r="X47" s="66"/>
      <c r="Y47" s="66"/>
      <c r="Z47" s="66"/>
      <c r="AA47" s="67"/>
      <c r="AB47" s="50"/>
      <c r="AC47" s="51"/>
      <c r="AD47" s="51"/>
      <c r="AE47" s="51"/>
      <c r="AF47" s="51"/>
      <c r="AG47" s="52"/>
      <c r="AH47" s="53"/>
      <c r="AI47" s="54"/>
      <c r="AJ47" s="54"/>
      <c r="AK47" s="54"/>
      <c r="AL47" s="54" t="s">
        <v>239</v>
      </c>
      <c r="AM47" s="55" t="s">
        <v>239</v>
      </c>
      <c r="AN47" s="81"/>
      <c r="AO47" s="81"/>
      <c r="AP47" s="81"/>
      <c r="AQ47" s="81"/>
      <c r="AR47" s="81"/>
      <c r="AS47" s="81"/>
      <c r="AT47" s="81"/>
    </row>
    <row r="48" spans="1:46" ht="15.75" x14ac:dyDescent="0.25">
      <c r="A48" s="81"/>
      <c r="B48" s="546"/>
      <c r="C48" s="546"/>
      <c r="D48" s="547"/>
      <c r="E48" s="650"/>
      <c r="F48" s="636"/>
      <c r="G48" s="636"/>
      <c r="H48" s="636"/>
      <c r="I48" s="637"/>
      <c r="J48" s="74" t="s">
        <v>239</v>
      </c>
      <c r="K48" s="75"/>
      <c r="L48" s="75"/>
      <c r="M48" s="75"/>
      <c r="N48" s="75"/>
      <c r="O48" s="76"/>
      <c r="P48" s="74"/>
      <c r="Q48" s="75"/>
      <c r="R48" s="75"/>
      <c r="S48" s="75"/>
      <c r="T48" s="75"/>
      <c r="U48" s="76"/>
      <c r="V48" s="65"/>
      <c r="W48" s="66"/>
      <c r="X48" s="66"/>
      <c r="Y48" s="66"/>
      <c r="Z48" s="66"/>
      <c r="AA48" s="67"/>
      <c r="AB48" s="50"/>
      <c r="AC48" s="51"/>
      <c r="AD48" s="51"/>
      <c r="AE48" s="51"/>
      <c r="AF48" s="51"/>
      <c r="AG48" s="52"/>
      <c r="AH48" s="53"/>
      <c r="AI48" s="54"/>
      <c r="AJ48" s="54"/>
      <c r="AK48" s="54"/>
      <c r="AL48" s="54" t="s">
        <v>239</v>
      </c>
      <c r="AM48" s="55" t="s">
        <v>239</v>
      </c>
      <c r="AN48" s="81"/>
      <c r="AO48" s="81"/>
      <c r="AP48" s="81"/>
      <c r="AQ48" s="81"/>
      <c r="AR48" s="81"/>
      <c r="AS48" s="81"/>
      <c r="AT48" s="81"/>
    </row>
    <row r="49" spans="1:46" ht="15.75" x14ac:dyDescent="0.25">
      <c r="A49" s="81"/>
      <c r="B49" s="546"/>
      <c r="C49" s="546"/>
      <c r="D49" s="547"/>
      <c r="E49" s="635"/>
      <c r="F49" s="636"/>
      <c r="G49" s="636"/>
      <c r="H49" s="636"/>
      <c r="I49" s="637"/>
      <c r="J49" s="74" t="s">
        <v>239</v>
      </c>
      <c r="K49" s="75"/>
      <c r="L49" s="75"/>
      <c r="M49" s="75"/>
      <c r="N49" s="75"/>
      <c r="O49" s="76"/>
      <c r="P49" s="74"/>
      <c r="Q49" s="75"/>
      <c r="R49" s="75"/>
      <c r="S49" s="75"/>
      <c r="T49" s="75"/>
      <c r="U49" s="76"/>
      <c r="V49" s="65"/>
      <c r="W49" s="66"/>
      <c r="X49" s="66"/>
      <c r="Y49" s="66"/>
      <c r="Z49" s="66"/>
      <c r="AA49" s="67"/>
      <c r="AB49" s="50"/>
      <c r="AC49" s="51"/>
      <c r="AD49" s="51"/>
      <c r="AE49" s="51"/>
      <c r="AF49" s="51"/>
      <c r="AG49" s="52"/>
      <c r="AH49" s="53"/>
      <c r="AI49" s="54"/>
      <c r="AJ49" s="54"/>
      <c r="AK49" s="54"/>
      <c r="AL49" s="54" t="s">
        <v>239</v>
      </c>
      <c r="AM49" s="55" t="s">
        <v>239</v>
      </c>
      <c r="AN49" s="81"/>
      <c r="AO49" s="81"/>
      <c r="AP49" s="81"/>
      <c r="AQ49" s="81"/>
      <c r="AR49" s="81"/>
      <c r="AS49" s="81"/>
      <c r="AT49" s="81"/>
    </row>
    <row r="50" spans="1:46" ht="15.75" x14ac:dyDescent="0.25">
      <c r="A50" s="81"/>
      <c r="B50" s="546"/>
      <c r="C50" s="546"/>
      <c r="D50" s="547"/>
      <c r="E50" s="635"/>
      <c r="F50" s="636"/>
      <c r="G50" s="636"/>
      <c r="H50" s="636"/>
      <c r="I50" s="637"/>
      <c r="J50" s="74" t="s">
        <v>239</v>
      </c>
      <c r="K50" s="75"/>
      <c r="L50" s="75"/>
      <c r="M50" s="75"/>
      <c r="N50" s="75"/>
      <c r="O50" s="76"/>
      <c r="P50" s="74"/>
      <c r="Q50" s="75"/>
      <c r="R50" s="75"/>
      <c r="S50" s="75"/>
      <c r="T50" s="75"/>
      <c r="U50" s="76"/>
      <c r="V50" s="65"/>
      <c r="W50" s="66"/>
      <c r="X50" s="66"/>
      <c r="Y50" s="66"/>
      <c r="Z50" s="66"/>
      <c r="AA50" s="67"/>
      <c r="AB50" s="50"/>
      <c r="AC50" s="51"/>
      <c r="AD50" s="51"/>
      <c r="AE50" s="51"/>
      <c r="AF50" s="51"/>
      <c r="AG50" s="52"/>
      <c r="AH50" s="53"/>
      <c r="AI50" s="54"/>
      <c r="AJ50" s="54"/>
      <c r="AK50" s="54"/>
      <c r="AL50" s="54" t="s">
        <v>239</v>
      </c>
      <c r="AM50" s="55" t="s">
        <v>239</v>
      </c>
      <c r="AN50" s="81"/>
      <c r="AO50" s="81"/>
      <c r="AP50" s="81"/>
      <c r="AQ50" s="81"/>
      <c r="AR50" s="81"/>
      <c r="AS50" s="81"/>
      <c r="AT50" s="81"/>
    </row>
    <row r="51" spans="1:46" ht="15.75" x14ac:dyDescent="0.25">
      <c r="A51" s="81"/>
      <c r="B51" s="546"/>
      <c r="C51" s="546"/>
      <c r="D51" s="547"/>
      <c r="E51" s="635"/>
      <c r="F51" s="636"/>
      <c r="G51" s="636"/>
      <c r="H51" s="636"/>
      <c r="I51" s="637"/>
      <c r="J51" s="74" t="s">
        <v>239</v>
      </c>
      <c r="K51" s="75"/>
      <c r="L51" s="75"/>
      <c r="M51" s="75"/>
      <c r="N51" s="75"/>
      <c r="O51" s="76"/>
      <c r="P51" s="74"/>
      <c r="Q51" s="75"/>
      <c r="R51" s="75"/>
      <c r="S51" s="75"/>
      <c r="T51" s="75"/>
      <c r="U51" s="76"/>
      <c r="V51" s="65"/>
      <c r="W51" s="66"/>
      <c r="X51" s="66"/>
      <c r="Y51" s="66"/>
      <c r="Z51" s="66"/>
      <c r="AA51" s="67"/>
      <c r="AB51" s="50"/>
      <c r="AC51" s="51"/>
      <c r="AD51" s="51"/>
      <c r="AE51" s="51"/>
      <c r="AF51" s="51"/>
      <c r="AG51" s="52"/>
      <c r="AH51" s="53"/>
      <c r="AI51" s="54"/>
      <c r="AJ51" s="54"/>
      <c r="AK51" s="54"/>
      <c r="AL51" s="54" t="s">
        <v>239</v>
      </c>
      <c r="AM51" s="55" t="s">
        <v>239</v>
      </c>
      <c r="AN51" s="81"/>
      <c r="AO51" s="81"/>
      <c r="AP51" s="81"/>
      <c r="AQ51" s="81"/>
      <c r="AR51" s="81"/>
      <c r="AS51" s="81"/>
      <c r="AT51" s="81"/>
    </row>
    <row r="52" spans="1:46" ht="15.75" x14ac:dyDescent="0.25">
      <c r="A52" s="81"/>
      <c r="B52" s="546"/>
      <c r="C52" s="546"/>
      <c r="D52" s="547"/>
      <c r="E52" s="635"/>
      <c r="F52" s="636"/>
      <c r="G52" s="636"/>
      <c r="H52" s="636"/>
      <c r="I52" s="637"/>
      <c r="J52" s="74" t="s">
        <v>239</v>
      </c>
      <c r="K52" s="75"/>
      <c r="L52" s="75"/>
      <c r="M52" s="75"/>
      <c r="N52" s="75"/>
      <c r="O52" s="76"/>
      <c r="P52" s="74"/>
      <c r="Q52" s="75"/>
      <c r="R52" s="75"/>
      <c r="S52" s="75"/>
      <c r="T52" s="75"/>
      <c r="U52" s="76"/>
      <c r="V52" s="65"/>
      <c r="W52" s="66"/>
      <c r="X52" s="66"/>
      <c r="Y52" s="66"/>
      <c r="Z52" s="66"/>
      <c r="AA52" s="67"/>
      <c r="AB52" s="50"/>
      <c r="AC52" s="51"/>
      <c r="AD52" s="51"/>
      <c r="AE52" s="51"/>
      <c r="AF52" s="51"/>
      <c r="AG52" s="52"/>
      <c r="AH52" s="53"/>
      <c r="AI52" s="54"/>
      <c r="AJ52" s="54"/>
      <c r="AK52" s="54"/>
      <c r="AL52" s="54" t="s">
        <v>239</v>
      </c>
      <c r="AM52" s="55" t="s">
        <v>239</v>
      </c>
      <c r="AN52" s="81"/>
      <c r="AO52" s="81"/>
      <c r="AP52" s="81"/>
      <c r="AQ52" s="81"/>
      <c r="AR52" s="81"/>
      <c r="AS52" s="81"/>
      <c r="AT52" s="81"/>
    </row>
    <row r="53" spans="1:46" ht="15.75" x14ac:dyDescent="0.25">
      <c r="A53" s="81"/>
      <c r="B53" s="546"/>
      <c r="C53" s="546"/>
      <c r="D53" s="547"/>
      <c r="E53" s="635"/>
      <c r="F53" s="636"/>
      <c r="G53" s="636"/>
      <c r="H53" s="636"/>
      <c r="I53" s="637"/>
      <c r="J53" s="74" t="s">
        <v>239</v>
      </c>
      <c r="K53" s="75"/>
      <c r="L53" s="75"/>
      <c r="M53" s="75"/>
      <c r="N53" s="75"/>
      <c r="O53" s="76"/>
      <c r="P53" s="74"/>
      <c r="Q53" s="75"/>
      <c r="R53" s="75"/>
      <c r="S53" s="75"/>
      <c r="T53" s="75"/>
      <c r="U53" s="76"/>
      <c r="V53" s="65"/>
      <c r="W53" s="66"/>
      <c r="X53" s="66"/>
      <c r="Y53" s="66"/>
      <c r="Z53" s="66"/>
      <c r="AA53" s="67"/>
      <c r="AB53" s="50"/>
      <c r="AC53" s="51"/>
      <c r="AD53" s="51"/>
      <c r="AE53" s="51"/>
      <c r="AF53" s="51"/>
      <c r="AG53" s="52"/>
      <c r="AH53" s="53"/>
      <c r="AI53" s="54"/>
      <c r="AJ53" s="54"/>
      <c r="AK53" s="54"/>
      <c r="AL53" s="54" t="s">
        <v>239</v>
      </c>
      <c r="AM53" s="55" t="s">
        <v>239</v>
      </c>
      <c r="AN53" s="81"/>
      <c r="AO53" s="81"/>
      <c r="AP53" s="81"/>
      <c r="AQ53" s="81"/>
      <c r="AR53" s="81"/>
      <c r="AS53" s="81"/>
      <c r="AT53" s="81"/>
    </row>
    <row r="54" spans="1:46" ht="15.75" x14ac:dyDescent="0.25">
      <c r="A54" s="81"/>
      <c r="B54" s="546"/>
      <c r="C54" s="546"/>
      <c r="D54" s="547"/>
      <c r="E54" s="635"/>
      <c r="F54" s="636"/>
      <c r="G54" s="636"/>
      <c r="H54" s="636"/>
      <c r="I54" s="637"/>
      <c r="J54" s="74" t="s">
        <v>239</v>
      </c>
      <c r="K54" s="75" t="s">
        <v>239</v>
      </c>
      <c r="L54" s="75" t="s">
        <v>239</v>
      </c>
      <c r="M54" s="75" t="s">
        <v>239</v>
      </c>
      <c r="N54" s="75" t="s">
        <v>239</v>
      </c>
      <c r="O54" s="76" t="s">
        <v>239</v>
      </c>
      <c r="P54" s="74" t="s">
        <v>239</v>
      </c>
      <c r="Q54" s="75" t="s">
        <v>239</v>
      </c>
      <c r="R54" s="75" t="s">
        <v>239</v>
      </c>
      <c r="S54" s="75" t="s">
        <v>239</v>
      </c>
      <c r="T54" s="75" t="s">
        <v>239</v>
      </c>
      <c r="U54" s="76" t="s">
        <v>239</v>
      </c>
      <c r="V54" s="65" t="s">
        <v>239</v>
      </c>
      <c r="W54" s="66" t="s">
        <v>239</v>
      </c>
      <c r="X54" s="66" t="s">
        <v>239</v>
      </c>
      <c r="Y54" s="66" t="s">
        <v>239</v>
      </c>
      <c r="Z54" s="66" t="s">
        <v>239</v>
      </c>
      <c r="AA54" s="67" t="s">
        <v>239</v>
      </c>
      <c r="AB54" s="50" t="s">
        <v>239</v>
      </c>
      <c r="AC54" s="51" t="s">
        <v>239</v>
      </c>
      <c r="AD54" s="51" t="s">
        <v>239</v>
      </c>
      <c r="AE54" s="51" t="s">
        <v>239</v>
      </c>
      <c r="AF54" s="51" t="s">
        <v>239</v>
      </c>
      <c r="AG54" s="52" t="s">
        <v>239</v>
      </c>
      <c r="AH54" s="53" t="s">
        <v>239</v>
      </c>
      <c r="AI54" s="54" t="s">
        <v>239</v>
      </c>
      <c r="AJ54" s="54" t="s">
        <v>239</v>
      </c>
      <c r="AK54" s="54" t="s">
        <v>239</v>
      </c>
      <c r="AL54" s="54" t="s">
        <v>239</v>
      </c>
      <c r="AM54" s="55" t="s">
        <v>239</v>
      </c>
      <c r="AN54" s="81"/>
      <c r="AO54" s="81"/>
      <c r="AP54" s="81"/>
      <c r="AQ54" s="81"/>
      <c r="AR54" s="81"/>
      <c r="AS54" s="81"/>
      <c r="AT54" s="81"/>
    </row>
    <row r="55" spans="1:46" ht="16.5" thickBot="1" x14ac:dyDescent="0.3">
      <c r="A55" s="81"/>
      <c r="B55" s="546"/>
      <c r="C55" s="546"/>
      <c r="D55" s="547"/>
      <c r="E55" s="638"/>
      <c r="F55" s="639"/>
      <c r="G55" s="639"/>
      <c r="H55" s="639"/>
      <c r="I55" s="640"/>
      <c r="J55" s="77" t="s">
        <v>239</v>
      </c>
      <c r="K55" s="78" t="s">
        <v>239</v>
      </c>
      <c r="L55" s="78" t="s">
        <v>239</v>
      </c>
      <c r="M55" s="78" t="s">
        <v>239</v>
      </c>
      <c r="N55" s="78" t="s">
        <v>239</v>
      </c>
      <c r="O55" s="79" t="s">
        <v>239</v>
      </c>
      <c r="P55" s="77" t="s">
        <v>239</v>
      </c>
      <c r="Q55" s="78" t="s">
        <v>239</v>
      </c>
      <c r="R55" s="78" t="s">
        <v>239</v>
      </c>
      <c r="S55" s="78" t="s">
        <v>239</v>
      </c>
      <c r="T55" s="78" t="s">
        <v>239</v>
      </c>
      <c r="U55" s="79" t="s">
        <v>239</v>
      </c>
      <c r="V55" s="68" t="s">
        <v>239</v>
      </c>
      <c r="W55" s="69" t="s">
        <v>239</v>
      </c>
      <c r="X55" s="69" t="s">
        <v>239</v>
      </c>
      <c r="Y55" s="69" t="s">
        <v>239</v>
      </c>
      <c r="Z55" s="69" t="s">
        <v>239</v>
      </c>
      <c r="AA55" s="70" t="s">
        <v>239</v>
      </c>
      <c r="AB55" s="56" t="s">
        <v>239</v>
      </c>
      <c r="AC55" s="57" t="s">
        <v>239</v>
      </c>
      <c r="AD55" s="57" t="s">
        <v>239</v>
      </c>
      <c r="AE55" s="57" t="s">
        <v>239</v>
      </c>
      <c r="AF55" s="57" t="s">
        <v>239</v>
      </c>
      <c r="AG55" s="58" t="s">
        <v>239</v>
      </c>
      <c r="AH55" s="59" t="s">
        <v>239</v>
      </c>
      <c r="AI55" s="60" t="s">
        <v>239</v>
      </c>
      <c r="AJ55" s="60" t="s">
        <v>239</v>
      </c>
      <c r="AK55" s="60" t="s">
        <v>239</v>
      </c>
      <c r="AL55" s="60" t="s">
        <v>239</v>
      </c>
      <c r="AM55" s="61" t="s">
        <v>239</v>
      </c>
      <c r="AN55" s="81"/>
      <c r="AO55" s="81"/>
      <c r="AP55" s="81"/>
      <c r="AQ55" s="81"/>
      <c r="AR55" s="81"/>
      <c r="AS55" s="81"/>
      <c r="AT55" s="81"/>
    </row>
    <row r="56" spans="1:46" x14ac:dyDescent="0.25">
      <c r="A56" s="81"/>
      <c r="B56" s="81"/>
      <c r="C56" s="81"/>
      <c r="D56" s="81"/>
      <c r="E56" s="81"/>
      <c r="F56" s="81"/>
      <c r="G56" s="81"/>
      <c r="H56" s="81"/>
      <c r="I56" s="81"/>
      <c r="J56" s="632" t="s">
        <v>143</v>
      </c>
      <c r="K56" s="633"/>
      <c r="L56" s="633"/>
      <c r="M56" s="633"/>
      <c r="N56" s="633"/>
      <c r="O56" s="634"/>
      <c r="P56" s="632" t="s">
        <v>144</v>
      </c>
      <c r="Q56" s="633"/>
      <c r="R56" s="633"/>
      <c r="S56" s="633"/>
      <c r="T56" s="633"/>
      <c r="U56" s="634"/>
      <c r="V56" s="632" t="s">
        <v>145</v>
      </c>
      <c r="W56" s="633"/>
      <c r="X56" s="633"/>
      <c r="Y56" s="633"/>
      <c r="Z56" s="633"/>
      <c r="AA56" s="634"/>
      <c r="AB56" s="632" t="s">
        <v>146</v>
      </c>
      <c r="AC56" s="678"/>
      <c r="AD56" s="633"/>
      <c r="AE56" s="633"/>
      <c r="AF56" s="633"/>
      <c r="AG56" s="634"/>
      <c r="AH56" s="632" t="s">
        <v>147</v>
      </c>
      <c r="AI56" s="633"/>
      <c r="AJ56" s="633"/>
      <c r="AK56" s="633"/>
      <c r="AL56" s="633"/>
      <c r="AM56" s="634"/>
      <c r="AN56" s="81"/>
      <c r="AO56" s="81"/>
      <c r="AP56" s="81"/>
      <c r="AQ56" s="81"/>
      <c r="AR56" s="81"/>
      <c r="AS56" s="81"/>
      <c r="AT56" s="81"/>
    </row>
    <row r="57" spans="1:46" x14ac:dyDescent="0.25">
      <c r="A57" s="81"/>
      <c r="B57" s="81"/>
      <c r="C57" s="81"/>
      <c r="D57" s="81"/>
      <c r="E57" s="81"/>
      <c r="F57" s="81"/>
      <c r="G57" s="81"/>
      <c r="H57" s="81"/>
      <c r="I57" s="81"/>
      <c r="J57" s="635"/>
      <c r="K57" s="636"/>
      <c r="L57" s="636"/>
      <c r="M57" s="636"/>
      <c r="N57" s="636"/>
      <c r="O57" s="637"/>
      <c r="P57" s="635"/>
      <c r="Q57" s="636"/>
      <c r="R57" s="636"/>
      <c r="S57" s="636"/>
      <c r="T57" s="636"/>
      <c r="U57" s="637"/>
      <c r="V57" s="635"/>
      <c r="W57" s="636"/>
      <c r="X57" s="636"/>
      <c r="Y57" s="636"/>
      <c r="Z57" s="636"/>
      <c r="AA57" s="637"/>
      <c r="AB57" s="635"/>
      <c r="AC57" s="636"/>
      <c r="AD57" s="636"/>
      <c r="AE57" s="636"/>
      <c r="AF57" s="636"/>
      <c r="AG57" s="637"/>
      <c r="AH57" s="635"/>
      <c r="AI57" s="636"/>
      <c r="AJ57" s="636"/>
      <c r="AK57" s="636"/>
      <c r="AL57" s="636"/>
      <c r="AM57" s="637"/>
      <c r="AN57" s="81"/>
      <c r="AO57" s="81"/>
      <c r="AP57" s="81"/>
      <c r="AQ57" s="81"/>
      <c r="AR57" s="81"/>
      <c r="AS57" s="81"/>
      <c r="AT57" s="81"/>
    </row>
    <row r="58" spans="1:46" x14ac:dyDescent="0.25">
      <c r="A58" s="81"/>
      <c r="B58" s="81"/>
      <c r="C58" s="81"/>
      <c r="D58" s="81"/>
      <c r="E58" s="81"/>
      <c r="F58" s="81"/>
      <c r="G58" s="81"/>
      <c r="H58" s="81"/>
      <c r="I58" s="81"/>
      <c r="J58" s="635"/>
      <c r="K58" s="636"/>
      <c r="L58" s="636"/>
      <c r="M58" s="636"/>
      <c r="N58" s="636"/>
      <c r="O58" s="637"/>
      <c r="P58" s="635"/>
      <c r="Q58" s="636"/>
      <c r="R58" s="636"/>
      <c r="S58" s="636"/>
      <c r="T58" s="636"/>
      <c r="U58" s="637"/>
      <c r="V58" s="635"/>
      <c r="W58" s="636"/>
      <c r="X58" s="636"/>
      <c r="Y58" s="636"/>
      <c r="Z58" s="636"/>
      <c r="AA58" s="637"/>
      <c r="AB58" s="635"/>
      <c r="AC58" s="636"/>
      <c r="AD58" s="636"/>
      <c r="AE58" s="636"/>
      <c r="AF58" s="636"/>
      <c r="AG58" s="637"/>
      <c r="AH58" s="635"/>
      <c r="AI58" s="636"/>
      <c r="AJ58" s="636"/>
      <c r="AK58" s="636"/>
      <c r="AL58" s="636"/>
      <c r="AM58" s="637"/>
      <c r="AN58" s="81"/>
      <c r="AO58" s="81"/>
      <c r="AP58" s="81"/>
      <c r="AQ58" s="81"/>
      <c r="AR58" s="81"/>
      <c r="AS58" s="81"/>
      <c r="AT58" s="81"/>
    </row>
    <row r="59" spans="1:46" x14ac:dyDescent="0.25">
      <c r="A59" s="81"/>
      <c r="B59" s="81"/>
      <c r="C59" s="81"/>
      <c r="D59" s="81"/>
      <c r="E59" s="81"/>
      <c r="F59" s="81"/>
      <c r="G59" s="81"/>
      <c r="H59" s="81"/>
      <c r="I59" s="81"/>
      <c r="J59" s="635"/>
      <c r="K59" s="636"/>
      <c r="L59" s="636"/>
      <c r="M59" s="636"/>
      <c r="N59" s="636"/>
      <c r="O59" s="637"/>
      <c r="P59" s="635"/>
      <c r="Q59" s="636"/>
      <c r="R59" s="636"/>
      <c r="S59" s="636"/>
      <c r="T59" s="636"/>
      <c r="U59" s="637"/>
      <c r="V59" s="635"/>
      <c r="W59" s="636"/>
      <c r="X59" s="636"/>
      <c r="Y59" s="636"/>
      <c r="Z59" s="636"/>
      <c r="AA59" s="637"/>
      <c r="AB59" s="635"/>
      <c r="AC59" s="636"/>
      <c r="AD59" s="636"/>
      <c r="AE59" s="636"/>
      <c r="AF59" s="636"/>
      <c r="AG59" s="637"/>
      <c r="AH59" s="635"/>
      <c r="AI59" s="636"/>
      <c r="AJ59" s="636"/>
      <c r="AK59" s="636"/>
      <c r="AL59" s="636"/>
      <c r="AM59" s="637"/>
      <c r="AN59" s="81"/>
      <c r="AO59" s="81"/>
      <c r="AP59" s="81"/>
      <c r="AQ59" s="81"/>
      <c r="AR59" s="81"/>
      <c r="AS59" s="81"/>
      <c r="AT59" s="81"/>
    </row>
    <row r="60" spans="1:46" x14ac:dyDescent="0.25">
      <c r="A60" s="81"/>
      <c r="B60" s="81"/>
      <c r="C60" s="81"/>
      <c r="D60" s="81"/>
      <c r="E60" s="81"/>
      <c r="F60" s="81"/>
      <c r="G60" s="81"/>
      <c r="H60" s="81"/>
      <c r="I60" s="81"/>
      <c r="J60" s="635"/>
      <c r="K60" s="636"/>
      <c r="L60" s="636"/>
      <c r="M60" s="636"/>
      <c r="N60" s="636"/>
      <c r="O60" s="637"/>
      <c r="P60" s="635"/>
      <c r="Q60" s="636"/>
      <c r="R60" s="636"/>
      <c r="S60" s="636"/>
      <c r="T60" s="636"/>
      <c r="U60" s="637"/>
      <c r="V60" s="635"/>
      <c r="W60" s="636"/>
      <c r="X60" s="636"/>
      <c r="Y60" s="636"/>
      <c r="Z60" s="636"/>
      <c r="AA60" s="637"/>
      <c r="AB60" s="635"/>
      <c r="AC60" s="636"/>
      <c r="AD60" s="636"/>
      <c r="AE60" s="636"/>
      <c r="AF60" s="636"/>
      <c r="AG60" s="637"/>
      <c r="AH60" s="635"/>
      <c r="AI60" s="636"/>
      <c r="AJ60" s="636"/>
      <c r="AK60" s="636"/>
      <c r="AL60" s="636"/>
      <c r="AM60" s="637"/>
      <c r="AN60" s="81"/>
      <c r="AO60" s="81"/>
      <c r="AP60" s="81"/>
      <c r="AQ60" s="81"/>
      <c r="AR60" s="81"/>
      <c r="AS60" s="81"/>
      <c r="AT60" s="81"/>
    </row>
    <row r="61" spans="1:46" ht="15.75" thickBot="1" x14ac:dyDescent="0.3">
      <c r="A61" s="81"/>
      <c r="B61" s="81"/>
      <c r="C61" s="81"/>
      <c r="D61" s="81"/>
      <c r="E61" s="81"/>
      <c r="F61" s="81"/>
      <c r="G61" s="81"/>
      <c r="H61" s="81"/>
      <c r="I61" s="81"/>
      <c r="J61" s="638"/>
      <c r="K61" s="639"/>
      <c r="L61" s="639"/>
      <c r="M61" s="639"/>
      <c r="N61" s="639"/>
      <c r="O61" s="640"/>
      <c r="P61" s="638"/>
      <c r="Q61" s="639"/>
      <c r="R61" s="639"/>
      <c r="S61" s="639"/>
      <c r="T61" s="639"/>
      <c r="U61" s="640"/>
      <c r="V61" s="638"/>
      <c r="W61" s="639"/>
      <c r="X61" s="639"/>
      <c r="Y61" s="639"/>
      <c r="Z61" s="639"/>
      <c r="AA61" s="640"/>
      <c r="AB61" s="638"/>
      <c r="AC61" s="639"/>
      <c r="AD61" s="639"/>
      <c r="AE61" s="639"/>
      <c r="AF61" s="639"/>
      <c r="AG61" s="640"/>
      <c r="AH61" s="638"/>
      <c r="AI61" s="639"/>
      <c r="AJ61" s="639"/>
      <c r="AK61" s="639"/>
      <c r="AL61" s="639"/>
      <c r="AM61" s="640"/>
      <c r="AN61" s="81"/>
      <c r="AO61" s="81"/>
      <c r="AP61" s="81"/>
      <c r="AQ61" s="81"/>
      <c r="AR61" s="81"/>
      <c r="AS61" s="81"/>
      <c r="AT61" s="81"/>
    </row>
  </sheetData>
  <mergeCells count="17">
    <mergeCell ref="J56:O61"/>
    <mergeCell ref="P56:U61"/>
    <mergeCell ref="V56:AA61"/>
    <mergeCell ref="AB56:AG61"/>
    <mergeCell ref="AH56:AM61"/>
    <mergeCell ref="B2:I4"/>
    <mergeCell ref="J2:AM4"/>
    <mergeCell ref="B6:D55"/>
    <mergeCell ref="E6:I15"/>
    <mergeCell ref="AO6:AT15"/>
    <mergeCell ref="E16:I25"/>
    <mergeCell ref="AO16:AT25"/>
    <mergeCell ref="E26:I35"/>
    <mergeCell ref="AO26:AT35"/>
    <mergeCell ref="E36:I45"/>
    <mergeCell ref="AO36:AT45"/>
    <mergeCell ref="E46:I5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506" t="s">
        <v>149</v>
      </c>
      <c r="C1" s="506"/>
      <c r="D1" s="506"/>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150</v>
      </c>
      <c r="D3" s="11" t="s">
        <v>133</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151</v>
      </c>
      <c r="C4" s="13" t="s">
        <v>152</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153</v>
      </c>
      <c r="C5" s="16" t="s">
        <v>154</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155</v>
      </c>
      <c r="C6" s="16" t="s">
        <v>156</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157</v>
      </c>
      <c r="C7" s="16" t="s">
        <v>158</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159</v>
      </c>
      <c r="C8" s="16" t="s">
        <v>160</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1"/>
      <c r="C9" s="101"/>
      <c r="D9" s="10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2"/>
      <c r="C10" s="101"/>
      <c r="D10" s="10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1"/>
      <c r="C11" s="101"/>
      <c r="D11" s="10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1"/>
      <c r="C12" s="101"/>
      <c r="D12" s="10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1"/>
      <c r="C13" s="101"/>
      <c r="D13" s="10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1"/>
      <c r="C14" s="101"/>
      <c r="D14" s="10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1"/>
      <c r="C15" s="101"/>
      <c r="D15" s="10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1"/>
      <c r="C16" s="101"/>
      <c r="D16" s="10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1"/>
      <c r="C17" s="101"/>
      <c r="D17" s="10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1"/>
      <c r="C18" s="101"/>
      <c r="D18" s="10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50" zoomScaleNormal="50" workbookViewId="0">
      <selection activeCell="D6" sqref="D6"/>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679" t="s">
        <v>161</v>
      </c>
      <c r="C1" s="679"/>
      <c r="D1" s="679"/>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8"/>
      <c r="C3" s="34" t="s">
        <v>162</v>
      </c>
      <c r="D3" s="34" t="s">
        <v>163</v>
      </c>
      <c r="E3" s="81"/>
      <c r="F3" s="81"/>
      <c r="G3" s="81"/>
      <c r="H3" s="81"/>
      <c r="I3" s="81"/>
      <c r="J3" s="81"/>
      <c r="K3" s="81"/>
      <c r="L3" s="81"/>
      <c r="M3" s="81"/>
      <c r="N3" s="81"/>
      <c r="O3" s="81"/>
      <c r="P3" s="81"/>
      <c r="Q3" s="81"/>
      <c r="R3" s="81"/>
      <c r="S3" s="81"/>
      <c r="T3" s="81"/>
      <c r="U3" s="81"/>
    </row>
    <row r="4" spans="1:21" ht="33.75" x14ac:dyDescent="0.25">
      <c r="A4" s="97" t="s">
        <v>164</v>
      </c>
      <c r="B4" s="37" t="s">
        <v>165</v>
      </c>
      <c r="C4" s="42" t="s">
        <v>166</v>
      </c>
      <c r="D4" s="35" t="s">
        <v>167</v>
      </c>
      <c r="E4" s="81"/>
      <c r="F4" s="81"/>
      <c r="G4" s="81"/>
      <c r="H4" s="81"/>
      <c r="I4" s="81"/>
      <c r="J4" s="81"/>
      <c r="K4" s="81"/>
      <c r="L4" s="81"/>
      <c r="M4" s="81"/>
      <c r="N4" s="81"/>
      <c r="O4" s="81"/>
      <c r="P4" s="81"/>
      <c r="Q4" s="81"/>
      <c r="R4" s="81"/>
      <c r="S4" s="81"/>
      <c r="T4" s="81"/>
      <c r="U4" s="81"/>
    </row>
    <row r="5" spans="1:21" ht="67.5" x14ac:dyDescent="0.25">
      <c r="A5" s="97" t="s">
        <v>168</v>
      </c>
      <c r="B5" s="38" t="s">
        <v>169</v>
      </c>
      <c r="C5" s="43" t="s">
        <v>170</v>
      </c>
      <c r="D5" s="36" t="s">
        <v>479</v>
      </c>
      <c r="E5" s="81"/>
      <c r="F5" s="81"/>
      <c r="G5" s="81"/>
      <c r="H5" s="81"/>
      <c r="I5" s="81"/>
      <c r="J5" s="81"/>
      <c r="K5" s="81"/>
      <c r="L5" s="81"/>
      <c r="M5" s="81"/>
      <c r="N5" s="81"/>
      <c r="O5" s="81"/>
      <c r="P5" s="81"/>
      <c r="Q5" s="81"/>
      <c r="R5" s="81"/>
      <c r="S5" s="81"/>
      <c r="T5" s="81"/>
      <c r="U5" s="81"/>
    </row>
    <row r="6" spans="1:21" ht="67.5" x14ac:dyDescent="0.25">
      <c r="A6" s="97" t="s">
        <v>139</v>
      </c>
      <c r="B6" s="39" t="s">
        <v>172</v>
      </c>
      <c r="C6" s="43" t="s">
        <v>173</v>
      </c>
      <c r="D6" s="36" t="s">
        <v>174</v>
      </c>
      <c r="E6" s="81"/>
      <c r="F6" s="81"/>
      <c r="G6" s="81"/>
      <c r="H6" s="81"/>
      <c r="I6" s="81"/>
      <c r="J6" s="81"/>
      <c r="K6" s="81"/>
      <c r="L6" s="81"/>
      <c r="M6" s="81"/>
      <c r="N6" s="81"/>
      <c r="O6" s="81"/>
      <c r="P6" s="81"/>
      <c r="Q6" s="81"/>
      <c r="R6" s="81"/>
      <c r="S6" s="81"/>
      <c r="T6" s="81"/>
      <c r="U6" s="81"/>
    </row>
    <row r="7" spans="1:21" ht="101.25" x14ac:dyDescent="0.25">
      <c r="A7" s="97" t="s">
        <v>175</v>
      </c>
      <c r="B7" s="40" t="s">
        <v>176</v>
      </c>
      <c r="C7" s="43" t="s">
        <v>177</v>
      </c>
      <c r="D7" s="36" t="s">
        <v>178</v>
      </c>
      <c r="E7" s="81"/>
      <c r="F7" s="81"/>
      <c r="G7" s="81"/>
      <c r="H7" s="81"/>
      <c r="I7" s="81"/>
      <c r="J7" s="81"/>
      <c r="K7" s="81"/>
      <c r="L7" s="81"/>
      <c r="M7" s="81"/>
      <c r="N7" s="81"/>
      <c r="O7" s="81"/>
      <c r="P7" s="81"/>
      <c r="Q7" s="81"/>
      <c r="R7" s="81"/>
      <c r="S7" s="81"/>
      <c r="T7" s="81"/>
      <c r="U7" s="81"/>
    </row>
    <row r="8" spans="1:21" ht="67.5" x14ac:dyDescent="0.25">
      <c r="A8" s="97" t="s">
        <v>179</v>
      </c>
      <c r="B8" s="41" t="s">
        <v>180</v>
      </c>
      <c r="C8" s="43" t="s">
        <v>181</v>
      </c>
      <c r="D8" s="36" t="s">
        <v>182</v>
      </c>
      <c r="E8" s="81"/>
      <c r="F8" s="81"/>
      <c r="G8" s="81"/>
      <c r="H8" s="81"/>
      <c r="I8" s="81"/>
      <c r="J8" s="81"/>
      <c r="K8" s="81"/>
      <c r="L8" s="81"/>
      <c r="M8" s="81"/>
      <c r="N8" s="81"/>
      <c r="O8" s="81"/>
      <c r="P8" s="81"/>
      <c r="Q8" s="81"/>
      <c r="R8" s="81"/>
      <c r="S8" s="81"/>
      <c r="T8" s="81"/>
      <c r="U8" s="81"/>
    </row>
    <row r="9" spans="1:21" ht="20.25" x14ac:dyDescent="0.25">
      <c r="A9" s="97"/>
      <c r="B9" s="97"/>
      <c r="C9" s="99"/>
      <c r="D9" s="99"/>
      <c r="E9" s="81"/>
      <c r="F9" s="81"/>
      <c r="G9" s="81"/>
      <c r="H9" s="81"/>
      <c r="I9" s="81"/>
      <c r="J9" s="81"/>
      <c r="K9" s="81"/>
      <c r="L9" s="81"/>
      <c r="M9" s="81"/>
      <c r="N9" s="81"/>
      <c r="O9" s="81"/>
      <c r="P9" s="81"/>
      <c r="Q9" s="81"/>
      <c r="R9" s="81"/>
      <c r="S9" s="81"/>
      <c r="T9" s="81"/>
      <c r="U9" s="81"/>
    </row>
    <row r="10" spans="1:21" ht="16.5" x14ac:dyDescent="0.25">
      <c r="A10" s="81"/>
      <c r="B10" s="100"/>
      <c r="C10" s="100"/>
      <c r="D10" s="100"/>
      <c r="E10" s="81"/>
      <c r="F10" s="81"/>
      <c r="G10" s="81"/>
      <c r="H10" s="81"/>
      <c r="I10" s="81"/>
      <c r="J10" s="81"/>
      <c r="K10" s="81"/>
      <c r="L10" s="81"/>
      <c r="M10" s="81"/>
      <c r="N10" s="81"/>
      <c r="O10" s="81"/>
      <c r="P10" s="81"/>
      <c r="Q10" s="81"/>
      <c r="R10" s="81"/>
      <c r="S10" s="81"/>
      <c r="T10" s="81"/>
      <c r="U10" s="81"/>
    </row>
    <row r="11" spans="1:21" x14ac:dyDescent="0.25">
      <c r="A11" s="81"/>
      <c r="B11" s="81" t="s">
        <v>183</v>
      </c>
      <c r="C11" s="81" t="s">
        <v>184</v>
      </c>
      <c r="D11" s="81" t="s">
        <v>185</v>
      </c>
      <c r="E11" s="81"/>
      <c r="F11" s="81"/>
      <c r="G11" s="81"/>
      <c r="H11" s="81"/>
      <c r="I11" s="81"/>
      <c r="J11" s="81"/>
      <c r="K11" s="81"/>
      <c r="L11" s="81"/>
      <c r="M11" s="81"/>
      <c r="N11" s="81"/>
      <c r="O11" s="81"/>
      <c r="P11" s="81"/>
      <c r="Q11" s="81"/>
      <c r="R11" s="81"/>
      <c r="S11" s="81"/>
      <c r="T11" s="81"/>
      <c r="U11" s="81"/>
    </row>
    <row r="12" spans="1:21" x14ac:dyDescent="0.25">
      <c r="A12" s="81"/>
      <c r="B12" s="81" t="s">
        <v>186</v>
      </c>
      <c r="C12" s="81" t="s">
        <v>122</v>
      </c>
      <c r="D12" s="81" t="s">
        <v>187</v>
      </c>
      <c r="E12" s="81"/>
      <c r="F12" s="81"/>
      <c r="G12" s="81"/>
      <c r="H12" s="81"/>
      <c r="I12" s="81"/>
      <c r="J12" s="81"/>
      <c r="K12" s="81"/>
      <c r="L12" s="81"/>
      <c r="M12" s="81"/>
      <c r="N12" s="81"/>
      <c r="O12" s="81"/>
      <c r="P12" s="81"/>
      <c r="Q12" s="81"/>
      <c r="R12" s="81"/>
      <c r="S12" s="81"/>
      <c r="T12" s="81"/>
      <c r="U12" s="81"/>
    </row>
    <row r="13" spans="1:21" x14ac:dyDescent="0.25">
      <c r="A13" s="81"/>
      <c r="B13" s="81"/>
      <c r="C13" s="81" t="s">
        <v>188</v>
      </c>
      <c r="D13" s="81" t="s">
        <v>130</v>
      </c>
      <c r="E13" s="81"/>
      <c r="F13" s="81"/>
      <c r="G13" s="81"/>
      <c r="H13" s="81"/>
      <c r="I13" s="81"/>
      <c r="J13" s="81"/>
      <c r="K13" s="81"/>
      <c r="L13" s="81"/>
      <c r="M13" s="81"/>
      <c r="N13" s="81"/>
      <c r="O13" s="81"/>
      <c r="P13" s="81"/>
      <c r="Q13" s="81"/>
      <c r="R13" s="81"/>
      <c r="S13" s="81"/>
      <c r="T13" s="81"/>
      <c r="U13" s="81"/>
    </row>
    <row r="14" spans="1:21" x14ac:dyDescent="0.25">
      <c r="A14" s="81"/>
      <c r="B14" s="81"/>
      <c r="C14" s="81" t="s">
        <v>131</v>
      </c>
      <c r="D14" s="81" t="s">
        <v>189</v>
      </c>
      <c r="E14" s="81"/>
      <c r="F14" s="81"/>
      <c r="G14" s="81"/>
      <c r="H14" s="81"/>
      <c r="I14" s="81"/>
      <c r="J14" s="81"/>
      <c r="K14" s="81"/>
      <c r="L14" s="81"/>
      <c r="M14" s="81"/>
      <c r="N14" s="81"/>
      <c r="O14" s="81"/>
      <c r="P14" s="81"/>
      <c r="Q14" s="81"/>
      <c r="R14" s="81"/>
      <c r="S14" s="81"/>
      <c r="T14" s="81"/>
      <c r="U14" s="81"/>
    </row>
    <row r="15" spans="1:21" x14ac:dyDescent="0.25">
      <c r="A15" s="81"/>
      <c r="B15" s="81"/>
      <c r="C15" s="81" t="s">
        <v>190</v>
      </c>
      <c r="D15" s="81" t="s">
        <v>191</v>
      </c>
      <c r="E15" s="81"/>
      <c r="F15" s="81"/>
      <c r="G15" s="81"/>
      <c r="H15" s="81"/>
      <c r="I15" s="81"/>
      <c r="J15" s="81"/>
      <c r="K15" s="81"/>
      <c r="L15" s="81"/>
      <c r="M15" s="81"/>
      <c r="N15" s="81"/>
      <c r="O15" s="81"/>
      <c r="P15" s="81"/>
      <c r="Q15" s="81"/>
      <c r="R15" s="81"/>
      <c r="S15" s="81"/>
      <c r="T15" s="81"/>
      <c r="U15" s="81"/>
    </row>
    <row r="16" spans="1:21" x14ac:dyDescent="0.25">
      <c r="A16" s="81"/>
      <c r="B16" s="81"/>
      <c r="C16" s="81"/>
      <c r="D16" s="81"/>
      <c r="E16" s="81"/>
      <c r="F16" s="81"/>
      <c r="G16" s="81"/>
      <c r="H16" s="81"/>
      <c r="I16" s="81"/>
      <c r="J16" s="81"/>
      <c r="K16" s="81"/>
      <c r="L16" s="81"/>
      <c r="M16" s="81"/>
      <c r="N16" s="81"/>
      <c r="O16" s="81"/>
    </row>
    <row r="17" spans="1:15" x14ac:dyDescent="0.25">
      <c r="A17" s="81"/>
      <c r="B17" s="81"/>
      <c r="C17" s="81"/>
      <c r="D17" s="81"/>
      <c r="E17" s="81"/>
      <c r="F17" s="81"/>
      <c r="G17" s="81"/>
      <c r="H17" s="81"/>
      <c r="I17" s="81"/>
      <c r="J17" s="81"/>
      <c r="K17" s="81"/>
      <c r="L17" s="81"/>
      <c r="M17" s="81"/>
      <c r="N17" s="81"/>
      <c r="O17" s="81"/>
    </row>
    <row r="18" spans="1:15" ht="27" x14ac:dyDescent="0.35">
      <c r="A18" s="81"/>
      <c r="B18" s="81"/>
      <c r="C18" s="151"/>
      <c r="D18" s="81"/>
      <c r="E18" s="81"/>
      <c r="F18" s="81"/>
      <c r="G18" s="81"/>
      <c r="H18" s="81"/>
      <c r="I18" s="81"/>
      <c r="J18" s="81"/>
      <c r="K18" s="81"/>
      <c r="L18" s="81"/>
      <c r="M18" s="81"/>
      <c r="N18" s="81"/>
      <c r="O18" s="81"/>
    </row>
    <row r="19" spans="1:15" ht="27" x14ac:dyDescent="0.35">
      <c r="A19" s="81"/>
      <c r="B19" s="81"/>
      <c r="C19" s="151"/>
      <c r="D19" s="81"/>
      <c r="E19" s="81"/>
      <c r="F19" s="81"/>
      <c r="G19" s="81"/>
      <c r="H19" s="81"/>
      <c r="I19" s="81"/>
      <c r="J19" s="81"/>
      <c r="K19" s="81"/>
      <c r="L19" s="81"/>
      <c r="M19" s="81"/>
      <c r="N19" s="81"/>
      <c r="O19" s="81"/>
    </row>
    <row r="20" spans="1:15" ht="27" x14ac:dyDescent="0.35">
      <c r="A20" s="81"/>
      <c r="B20" s="81"/>
      <c r="C20" s="151"/>
      <c r="D20" s="81"/>
      <c r="E20" s="81"/>
      <c r="F20" s="81"/>
      <c r="G20" s="81"/>
      <c r="H20" s="81"/>
      <c r="I20" s="81"/>
      <c r="J20" s="81"/>
      <c r="K20" s="81"/>
      <c r="L20" s="81"/>
      <c r="M20" s="81"/>
      <c r="N20" s="81"/>
      <c r="O20" s="81"/>
    </row>
    <row r="21" spans="1:15" x14ac:dyDescent="0.25">
      <c r="A21" s="81"/>
      <c r="B21" s="81"/>
      <c r="C21" s="81"/>
      <c r="D21" s="81"/>
      <c r="E21" s="81"/>
      <c r="F21" s="81"/>
      <c r="G21" s="81"/>
      <c r="H21" s="81"/>
      <c r="I21" s="81"/>
      <c r="J21" s="81"/>
      <c r="K21" s="81"/>
      <c r="L21" s="81"/>
      <c r="M21" s="81"/>
      <c r="N21" s="81"/>
      <c r="O21" s="81"/>
    </row>
    <row r="22" spans="1:15" ht="20.25" x14ac:dyDescent="0.25">
      <c r="A22" s="81"/>
      <c r="B22" s="81"/>
      <c r="C22" s="150"/>
      <c r="D22" s="150"/>
      <c r="E22" s="81"/>
      <c r="F22" s="81"/>
      <c r="G22" s="81"/>
      <c r="H22" s="81"/>
      <c r="I22" s="81"/>
      <c r="J22" s="81"/>
      <c r="K22" s="81"/>
      <c r="L22" s="81"/>
      <c r="M22" s="81"/>
      <c r="N22" s="81"/>
      <c r="O22" s="81"/>
    </row>
    <row r="23" spans="1:15" ht="27" x14ac:dyDescent="0.25">
      <c r="A23" s="81"/>
      <c r="B23" s="81"/>
      <c r="C23" s="152"/>
      <c r="D23" s="150"/>
      <c r="E23" s="81"/>
      <c r="F23" s="81"/>
      <c r="G23" s="81"/>
      <c r="H23" s="81"/>
      <c r="I23" s="81"/>
      <c r="J23" s="81"/>
      <c r="K23" s="81"/>
      <c r="L23" s="81"/>
      <c r="M23" s="81"/>
      <c r="N23" s="81"/>
      <c r="O23" s="81"/>
    </row>
    <row r="24" spans="1:15" ht="27" x14ac:dyDescent="0.25">
      <c r="A24" s="81"/>
      <c r="B24" s="81"/>
      <c r="C24" s="152"/>
      <c r="D24" s="150"/>
      <c r="E24" s="81"/>
      <c r="F24" s="81"/>
      <c r="G24" s="81"/>
      <c r="H24" s="81"/>
      <c r="I24" s="81"/>
      <c r="J24" s="81"/>
      <c r="K24" s="81"/>
      <c r="L24" s="81"/>
      <c r="M24" s="81"/>
      <c r="N24" s="81"/>
      <c r="O24" s="81"/>
    </row>
    <row r="25" spans="1:15" ht="27" x14ac:dyDescent="0.25">
      <c r="A25" s="81"/>
      <c r="B25" s="81"/>
      <c r="C25" s="152"/>
      <c r="D25" s="150"/>
      <c r="E25" s="81"/>
      <c r="F25" s="81"/>
      <c r="G25" s="81"/>
      <c r="H25" s="81"/>
      <c r="I25" s="81"/>
      <c r="J25" s="81"/>
      <c r="K25" s="81"/>
      <c r="L25" s="81"/>
      <c r="M25" s="81"/>
      <c r="N25" s="81"/>
      <c r="O25" s="81"/>
    </row>
    <row r="26" spans="1:15" ht="27" x14ac:dyDescent="0.25">
      <c r="A26" s="81"/>
      <c r="B26" s="81"/>
      <c r="C26" s="152"/>
      <c r="D26" s="150"/>
      <c r="E26" s="81"/>
      <c r="F26" s="81"/>
      <c r="G26" s="81"/>
      <c r="H26" s="81"/>
      <c r="I26" s="81"/>
      <c r="J26" s="81"/>
      <c r="K26" s="81"/>
      <c r="L26" s="81"/>
      <c r="M26" s="81"/>
      <c r="N26" s="81"/>
      <c r="O26" s="81"/>
    </row>
    <row r="27" spans="1:15" ht="27" x14ac:dyDescent="0.25">
      <c r="A27" s="81"/>
      <c r="B27" s="81"/>
      <c r="C27" s="152"/>
      <c r="D27" s="150"/>
      <c r="E27" s="81"/>
      <c r="F27" s="81"/>
      <c r="G27" s="81"/>
      <c r="H27" s="81"/>
      <c r="I27" s="81"/>
      <c r="J27" s="81"/>
      <c r="K27" s="81"/>
      <c r="L27" s="81"/>
      <c r="M27" s="81"/>
      <c r="N27" s="81"/>
      <c r="O27" s="81"/>
    </row>
    <row r="28" spans="1:15" ht="27" x14ac:dyDescent="0.25">
      <c r="A28" s="81"/>
      <c r="B28" s="81"/>
      <c r="C28" s="152"/>
      <c r="D28" s="150"/>
      <c r="E28" s="81"/>
      <c r="F28" s="81"/>
      <c r="G28" s="81"/>
      <c r="H28" s="81"/>
      <c r="I28" s="81"/>
      <c r="J28" s="81"/>
      <c r="K28" s="81"/>
      <c r="L28" s="81"/>
      <c r="M28" s="81"/>
      <c r="N28" s="81"/>
      <c r="O28" s="81"/>
    </row>
    <row r="29" spans="1:15" ht="27" x14ac:dyDescent="0.25">
      <c r="A29" s="81"/>
      <c r="B29" s="81"/>
      <c r="C29" s="152"/>
      <c r="D29" s="150"/>
      <c r="E29" s="81"/>
      <c r="F29" s="81"/>
      <c r="G29" s="81"/>
      <c r="H29" s="81"/>
      <c r="I29" s="81"/>
      <c r="J29" s="81"/>
      <c r="K29" s="81"/>
      <c r="L29" s="81"/>
      <c r="M29" s="81"/>
      <c r="N29" s="81"/>
      <c r="O29" s="81"/>
    </row>
    <row r="30" spans="1:15" ht="20.25" x14ac:dyDescent="0.25">
      <c r="A30" s="81"/>
      <c r="B30" s="81"/>
      <c r="C30" s="150"/>
      <c r="D30" s="150"/>
      <c r="E30" s="81"/>
      <c r="F30" s="81"/>
      <c r="G30" s="81"/>
      <c r="H30" s="81"/>
      <c r="I30" s="81"/>
      <c r="J30" s="81"/>
      <c r="K30" s="81"/>
      <c r="L30" s="81"/>
      <c r="M30" s="81"/>
      <c r="N30" s="81"/>
      <c r="O30" s="81"/>
    </row>
    <row r="31" spans="1:15" ht="20.25" x14ac:dyDescent="0.25">
      <c r="A31" s="81"/>
      <c r="B31" s="81"/>
      <c r="C31" s="150"/>
      <c r="D31" s="150"/>
      <c r="E31" s="81"/>
      <c r="F31" s="81"/>
      <c r="G31" s="81"/>
      <c r="H31" s="81"/>
      <c r="I31" s="81"/>
      <c r="J31" s="81"/>
      <c r="K31" s="81"/>
      <c r="L31" s="81"/>
      <c r="M31" s="81"/>
      <c r="N31" s="81"/>
      <c r="O31" s="81"/>
    </row>
    <row r="32" spans="1:15" ht="20.25" x14ac:dyDescent="0.25">
      <c r="A32" s="81"/>
      <c r="B32" s="81"/>
      <c r="C32" s="150"/>
      <c r="D32" s="150"/>
      <c r="E32" s="81"/>
      <c r="F32" s="81"/>
      <c r="G32" s="81"/>
      <c r="H32" s="81"/>
      <c r="I32" s="81"/>
      <c r="J32" s="81"/>
      <c r="K32" s="81"/>
      <c r="L32" s="81"/>
      <c r="M32" s="81"/>
      <c r="N32" s="81"/>
      <c r="O32" s="81"/>
    </row>
    <row r="33" spans="1:15" ht="20.25" x14ac:dyDescent="0.25">
      <c r="A33" s="81"/>
      <c r="B33" s="81"/>
      <c r="C33" s="150"/>
      <c r="D33" s="150"/>
      <c r="E33" s="81"/>
      <c r="F33" s="81"/>
      <c r="G33" s="81"/>
      <c r="H33" s="81"/>
      <c r="I33" s="81"/>
      <c r="J33" s="81"/>
      <c r="K33" s="81"/>
      <c r="L33" s="81"/>
      <c r="M33" s="81"/>
      <c r="N33" s="81"/>
      <c r="O33" s="81"/>
    </row>
    <row r="34" spans="1:15" ht="20.25" x14ac:dyDescent="0.25">
      <c r="A34" s="81"/>
      <c r="B34" s="81"/>
      <c r="C34" s="150"/>
      <c r="D34" s="150"/>
      <c r="E34" s="81"/>
      <c r="F34" s="81"/>
      <c r="G34" s="81"/>
      <c r="H34" s="81"/>
      <c r="I34" s="81"/>
      <c r="J34" s="81"/>
      <c r="K34" s="81"/>
      <c r="L34" s="81"/>
      <c r="M34" s="81"/>
      <c r="N34" s="81"/>
      <c r="O34" s="81"/>
    </row>
    <row r="35" spans="1:15" ht="20.25" x14ac:dyDescent="0.25">
      <c r="A35" s="81"/>
      <c r="B35" s="81"/>
      <c r="C35" s="150"/>
      <c r="D35" s="150"/>
      <c r="E35" s="81"/>
      <c r="F35" s="81"/>
      <c r="G35" s="81"/>
      <c r="H35" s="81"/>
      <c r="I35" s="81"/>
      <c r="J35" s="81"/>
      <c r="K35" s="81"/>
      <c r="L35" s="81"/>
      <c r="M35" s="81"/>
      <c r="N35" s="81"/>
      <c r="O35" s="81"/>
    </row>
    <row r="36" spans="1:15" ht="20.25" x14ac:dyDescent="0.25">
      <c r="A36" s="81"/>
      <c r="B36" s="81"/>
      <c r="C36" s="150"/>
      <c r="D36" s="150"/>
      <c r="E36" s="81"/>
      <c r="F36" s="81"/>
      <c r="G36" s="81"/>
      <c r="H36" s="81"/>
      <c r="I36" s="81"/>
      <c r="J36" s="81"/>
      <c r="K36" s="81"/>
      <c r="L36" s="81"/>
      <c r="M36" s="81"/>
      <c r="N36" s="81"/>
      <c r="O36" s="81"/>
    </row>
    <row r="37" spans="1:15" ht="20.25" x14ac:dyDescent="0.25">
      <c r="A37" s="81"/>
      <c r="B37" s="81"/>
      <c r="C37" s="150"/>
      <c r="D37" s="150"/>
      <c r="E37" s="81"/>
      <c r="F37" s="81"/>
      <c r="G37" s="81"/>
      <c r="H37" s="81"/>
      <c r="I37" s="81"/>
      <c r="J37" s="81"/>
      <c r="K37" s="81"/>
      <c r="L37" s="81"/>
      <c r="M37" s="81"/>
      <c r="N37" s="81"/>
      <c r="O37" s="81"/>
    </row>
    <row r="38" spans="1:15" ht="20.25" x14ac:dyDescent="0.25">
      <c r="A38" s="81"/>
      <c r="B38" s="81"/>
      <c r="C38" s="150"/>
      <c r="D38" s="150"/>
      <c r="E38" s="81"/>
      <c r="F38" s="81"/>
      <c r="G38" s="81"/>
      <c r="H38" s="81"/>
      <c r="I38" s="81"/>
      <c r="J38" s="81"/>
      <c r="K38" s="81"/>
      <c r="L38" s="81"/>
      <c r="M38" s="81"/>
      <c r="N38" s="81"/>
      <c r="O38" s="81"/>
    </row>
    <row r="39" spans="1:15" ht="20.25" x14ac:dyDescent="0.25">
      <c r="A39" s="81"/>
      <c r="B39" s="81"/>
      <c r="C39" s="150"/>
      <c r="D39" s="150"/>
      <c r="E39" s="81"/>
      <c r="F39" s="81"/>
      <c r="G39" s="81"/>
      <c r="H39" s="81"/>
      <c r="I39" s="81"/>
      <c r="J39" s="81"/>
      <c r="K39" s="81"/>
      <c r="L39" s="81"/>
      <c r="M39" s="81"/>
      <c r="N39" s="81"/>
      <c r="O39" s="81"/>
    </row>
    <row r="40" spans="1:15" ht="20.25" x14ac:dyDescent="0.25">
      <c r="A40" s="81"/>
      <c r="B40" s="81"/>
      <c r="C40" s="150"/>
      <c r="D40" s="150"/>
      <c r="E40" s="81"/>
      <c r="F40" s="81"/>
      <c r="G40" s="81"/>
      <c r="H40" s="81"/>
      <c r="I40" s="81"/>
      <c r="J40" s="81"/>
      <c r="K40" s="81"/>
      <c r="L40" s="81"/>
      <c r="M40" s="81"/>
      <c r="N40" s="81"/>
      <c r="O40" s="81"/>
    </row>
    <row r="41" spans="1:15" ht="20.25" x14ac:dyDescent="0.25">
      <c r="A41" s="97"/>
      <c r="B41" s="97"/>
      <c r="C41" s="99"/>
      <c r="D41" s="99"/>
      <c r="E41" s="81"/>
      <c r="F41" s="81"/>
      <c r="G41" s="81"/>
      <c r="H41" s="81"/>
      <c r="I41" s="81"/>
      <c r="J41" s="81"/>
      <c r="K41" s="81"/>
      <c r="L41" s="81"/>
      <c r="M41" s="81"/>
      <c r="N41" s="81"/>
      <c r="O41" s="81"/>
    </row>
    <row r="42" spans="1:15" ht="20.25" x14ac:dyDescent="0.25">
      <c r="A42" s="97"/>
      <c r="B42" s="97"/>
      <c r="C42" s="99"/>
      <c r="D42" s="99"/>
      <c r="E42" s="81"/>
      <c r="F42" s="81"/>
      <c r="G42" s="81"/>
      <c r="H42" s="81"/>
      <c r="I42" s="81"/>
      <c r="J42" s="81"/>
      <c r="K42" s="81"/>
      <c r="L42" s="81"/>
      <c r="M42" s="81"/>
      <c r="N42" s="81"/>
      <c r="O42" s="81"/>
    </row>
    <row r="43" spans="1:15" ht="20.25" x14ac:dyDescent="0.25">
      <c r="A43" s="97"/>
      <c r="B43" s="97"/>
      <c r="C43" s="99"/>
      <c r="D43" s="99"/>
      <c r="E43" s="81"/>
      <c r="F43" s="81"/>
      <c r="G43" s="81"/>
      <c r="H43" s="81"/>
      <c r="I43" s="81"/>
      <c r="J43" s="81"/>
      <c r="K43" s="81"/>
      <c r="L43" s="81"/>
      <c r="M43" s="81"/>
      <c r="N43" s="81"/>
      <c r="O43" s="81"/>
    </row>
    <row r="44" spans="1:15" ht="20.25" x14ac:dyDescent="0.25">
      <c r="A44" s="97"/>
      <c r="B44" s="97"/>
      <c r="C44" s="99"/>
      <c r="D44" s="99"/>
      <c r="E44" s="81"/>
      <c r="F44" s="81"/>
      <c r="G44" s="81"/>
      <c r="H44" s="81"/>
      <c r="I44" s="81"/>
      <c r="J44" s="81"/>
      <c r="K44" s="81"/>
      <c r="L44" s="81"/>
      <c r="M44" s="81"/>
      <c r="N44" s="81"/>
      <c r="O44" s="81"/>
    </row>
    <row r="45" spans="1:15" ht="20.25" x14ac:dyDescent="0.25">
      <c r="A45" s="97"/>
      <c r="B45" s="97"/>
      <c r="C45" s="99"/>
      <c r="D45" s="99"/>
      <c r="E45" s="81"/>
      <c r="F45" s="81"/>
      <c r="G45" s="81"/>
      <c r="H45" s="81"/>
      <c r="I45" s="81"/>
      <c r="J45" s="81"/>
      <c r="K45" s="81"/>
      <c r="L45" s="81"/>
      <c r="M45" s="81"/>
      <c r="N45" s="81"/>
      <c r="O45" s="81"/>
    </row>
    <row r="46" spans="1:15" ht="20.25" x14ac:dyDescent="0.25">
      <c r="A46" s="97"/>
      <c r="B46" s="97"/>
      <c r="C46" s="99"/>
      <c r="D46" s="99"/>
      <c r="E46" s="81"/>
      <c r="F46" s="81"/>
      <c r="G46" s="81"/>
      <c r="H46" s="81"/>
      <c r="I46" s="81"/>
      <c r="J46" s="81"/>
      <c r="K46" s="81"/>
      <c r="L46" s="81"/>
      <c r="M46" s="81"/>
      <c r="N46" s="81"/>
      <c r="O46" s="81"/>
    </row>
    <row r="47" spans="1:15" ht="20.25" x14ac:dyDescent="0.25">
      <c r="A47" s="97"/>
      <c r="B47" s="97"/>
      <c r="C47" s="99"/>
      <c r="D47" s="99"/>
      <c r="E47" s="81"/>
      <c r="F47" s="81"/>
      <c r="G47" s="81"/>
      <c r="H47" s="81"/>
      <c r="I47" s="81"/>
      <c r="J47" s="81"/>
      <c r="K47" s="81"/>
      <c r="L47" s="81"/>
      <c r="M47" s="81"/>
      <c r="N47" s="81"/>
      <c r="O47" s="81"/>
    </row>
    <row r="48" spans="1:15" ht="20.25" x14ac:dyDescent="0.25">
      <c r="A48" s="97"/>
      <c r="B48" s="97"/>
      <c r="C48" s="99"/>
      <c r="D48" s="99"/>
      <c r="E48" s="81"/>
      <c r="F48" s="81"/>
      <c r="G48" s="81"/>
      <c r="H48" s="81"/>
      <c r="I48" s="81"/>
      <c r="J48" s="81"/>
      <c r="K48" s="81"/>
      <c r="L48" s="81"/>
      <c r="M48" s="81"/>
      <c r="N48" s="81"/>
      <c r="O48" s="81"/>
    </row>
    <row r="49" spans="1:15" ht="20.25" x14ac:dyDescent="0.25">
      <c r="A49" s="97"/>
      <c r="B49" s="97"/>
      <c r="C49" s="99"/>
      <c r="D49" s="99"/>
      <c r="E49" s="81"/>
      <c r="F49" s="81"/>
      <c r="G49" s="81"/>
      <c r="H49" s="81"/>
      <c r="I49" s="81"/>
      <c r="J49" s="81"/>
      <c r="K49" s="81"/>
      <c r="L49" s="81"/>
      <c r="M49" s="81"/>
      <c r="N49" s="81"/>
      <c r="O49" s="81"/>
    </row>
    <row r="50" spans="1:15" ht="20.25" x14ac:dyDescent="0.25">
      <c r="A50" s="97"/>
      <c r="B50" s="97"/>
      <c r="C50" s="99"/>
      <c r="D50" s="99"/>
      <c r="E50" s="81"/>
      <c r="F50" s="81"/>
      <c r="G50" s="81"/>
      <c r="H50" s="81"/>
      <c r="I50" s="81"/>
      <c r="J50" s="81"/>
      <c r="K50" s="81"/>
      <c r="L50" s="81"/>
      <c r="M50" s="81"/>
      <c r="N50" s="81"/>
      <c r="O50" s="81"/>
    </row>
    <row r="51" spans="1:15" ht="20.25" x14ac:dyDescent="0.25">
      <c r="A51" s="97"/>
      <c r="B51" s="97"/>
      <c r="C51" s="99"/>
      <c r="D51" s="99"/>
      <c r="E51" s="81"/>
      <c r="F51" s="81"/>
      <c r="G51" s="81"/>
      <c r="H51" s="81"/>
      <c r="I51" s="81"/>
      <c r="J51" s="81"/>
      <c r="K51" s="81"/>
      <c r="L51" s="81"/>
      <c r="M51" s="81"/>
      <c r="N51" s="81"/>
      <c r="O51" s="81"/>
    </row>
    <row r="52" spans="1:15" ht="20.25" x14ac:dyDescent="0.25">
      <c r="A52" s="97"/>
      <c r="B52" s="22"/>
      <c r="C52" s="32"/>
      <c r="D52" s="32"/>
    </row>
    <row r="53" spans="1:15" ht="20.25" x14ac:dyDescent="0.25">
      <c r="A53" s="97"/>
      <c r="B53" s="22"/>
      <c r="C53" s="32"/>
      <c r="D53" s="32"/>
    </row>
    <row r="54" spans="1:15" ht="20.25" x14ac:dyDescent="0.25">
      <c r="A54" s="97"/>
      <c r="B54" s="22"/>
      <c r="C54" s="32"/>
      <c r="D54" s="32"/>
    </row>
    <row r="55" spans="1:15" ht="20.25" x14ac:dyDescent="0.25">
      <c r="A55" s="97"/>
      <c r="B55" s="22"/>
      <c r="C55" s="32"/>
      <c r="D55" s="32"/>
    </row>
    <row r="56" spans="1:15" ht="20.25" x14ac:dyDescent="0.25">
      <c r="A56" s="97"/>
      <c r="B56" s="22"/>
      <c r="C56" s="32"/>
      <c r="D56" s="32"/>
    </row>
    <row r="57" spans="1:15" ht="20.25" x14ac:dyDescent="0.25">
      <c r="A57" s="97"/>
      <c r="B57" s="22"/>
      <c r="C57" s="32"/>
      <c r="D57" s="32"/>
    </row>
    <row r="58" spans="1:15" ht="20.25" x14ac:dyDescent="0.25">
      <c r="A58" s="97"/>
      <c r="B58" s="22"/>
      <c r="C58" s="32"/>
      <c r="D58" s="32"/>
    </row>
    <row r="59" spans="1:15" ht="20.25" x14ac:dyDescent="0.25">
      <c r="A59" s="97"/>
      <c r="B59" s="22"/>
      <c r="C59" s="32"/>
      <c r="D59" s="32"/>
    </row>
    <row r="60" spans="1:15" ht="20.25" x14ac:dyDescent="0.25">
      <c r="A60" s="97"/>
      <c r="B60" s="22"/>
      <c r="C60" s="32"/>
      <c r="D60" s="32"/>
    </row>
    <row r="61" spans="1:15" ht="20.25" x14ac:dyDescent="0.25">
      <c r="A61" s="97"/>
      <c r="B61" s="22"/>
      <c r="C61" s="32"/>
      <c r="D61" s="32"/>
    </row>
    <row r="62" spans="1:15" ht="20.25" x14ac:dyDescent="0.25">
      <c r="A62" s="97"/>
      <c r="B62" s="22"/>
      <c r="C62" s="32"/>
      <c r="D62" s="32"/>
    </row>
    <row r="63" spans="1:15" ht="20.25" x14ac:dyDescent="0.25">
      <c r="A63" s="97"/>
      <c r="B63" s="22"/>
      <c r="C63" s="32"/>
      <c r="D63" s="32"/>
    </row>
    <row r="64" spans="1:15" ht="20.25" x14ac:dyDescent="0.25">
      <c r="A64" s="97"/>
      <c r="B64" s="22"/>
      <c r="C64" s="32"/>
      <c r="D64" s="32"/>
    </row>
    <row r="65" spans="1:4" ht="20.25" x14ac:dyDescent="0.25">
      <c r="A65" s="97"/>
      <c r="B65" s="22"/>
      <c r="C65" s="32"/>
      <c r="D65" s="32"/>
    </row>
    <row r="66" spans="1:4" ht="20.25" x14ac:dyDescent="0.25">
      <c r="A66" s="97"/>
      <c r="B66" s="22"/>
      <c r="C66" s="32"/>
      <c r="D66" s="32"/>
    </row>
    <row r="67" spans="1:4" ht="20.25" x14ac:dyDescent="0.25">
      <c r="A67" s="97"/>
      <c r="B67" s="22"/>
      <c r="C67" s="32"/>
      <c r="D67" s="32"/>
    </row>
    <row r="68" spans="1:4" ht="20.25" x14ac:dyDescent="0.25">
      <c r="A68" s="97"/>
      <c r="B68" s="22"/>
      <c r="C68" s="32"/>
      <c r="D68" s="32"/>
    </row>
    <row r="69" spans="1:4" ht="20.25" x14ac:dyDescent="0.25">
      <c r="A69" s="97"/>
      <c r="B69" s="22"/>
      <c r="C69" s="32"/>
      <c r="D69" s="32"/>
    </row>
    <row r="70" spans="1:4" ht="20.25" x14ac:dyDescent="0.25">
      <c r="A70" s="97"/>
      <c r="B70" s="22"/>
      <c r="C70" s="32"/>
      <c r="D70" s="32"/>
    </row>
    <row r="71" spans="1:4" ht="20.25" x14ac:dyDescent="0.25">
      <c r="A71" s="97"/>
      <c r="B71" s="22"/>
      <c r="C71" s="32"/>
      <c r="D71" s="32"/>
    </row>
    <row r="72" spans="1:4" ht="20.25" x14ac:dyDescent="0.25">
      <c r="A72" s="97"/>
      <c r="B72" s="22"/>
      <c r="C72" s="32"/>
      <c r="D72" s="32"/>
    </row>
    <row r="73" spans="1:4" ht="20.25" x14ac:dyDescent="0.25">
      <c r="A73" s="97"/>
      <c r="B73" s="22"/>
      <c r="C73" s="32"/>
      <c r="D73" s="32"/>
    </row>
    <row r="74" spans="1:4" ht="20.25" x14ac:dyDescent="0.25">
      <c r="A74" s="97"/>
      <c r="B74" s="22"/>
      <c r="C74" s="32"/>
      <c r="D74" s="32"/>
    </row>
    <row r="75" spans="1:4" ht="20.25" x14ac:dyDescent="0.25">
      <c r="A75" s="97"/>
      <c r="B75" s="22"/>
      <c r="C75" s="32"/>
      <c r="D75" s="32"/>
    </row>
    <row r="76" spans="1:4" ht="20.25" x14ac:dyDescent="0.25">
      <c r="A76" s="97"/>
      <c r="B76" s="22"/>
      <c r="C76" s="32"/>
      <c r="D76" s="32"/>
    </row>
    <row r="77" spans="1:4" ht="20.25" x14ac:dyDescent="0.25">
      <c r="A77" s="97"/>
      <c r="B77" s="22"/>
      <c r="C77" s="32"/>
      <c r="D77" s="32"/>
    </row>
    <row r="78" spans="1:4" ht="20.25" x14ac:dyDescent="0.25">
      <c r="A78" s="97"/>
      <c r="B78" s="22"/>
      <c r="C78" s="32"/>
      <c r="D78" s="32"/>
    </row>
    <row r="79" spans="1:4" ht="20.25" x14ac:dyDescent="0.25">
      <c r="A79" s="97"/>
      <c r="B79" s="22"/>
      <c r="C79" s="32"/>
      <c r="D79" s="32"/>
    </row>
    <row r="80" spans="1:4" ht="20.25" x14ac:dyDescent="0.25">
      <c r="A80" s="97"/>
      <c r="B80" s="22"/>
      <c r="C80" s="32"/>
      <c r="D80" s="32"/>
    </row>
    <row r="81" spans="1:4" ht="20.25" x14ac:dyDescent="0.25">
      <c r="A81" s="97"/>
      <c r="B81" s="22"/>
      <c r="C81" s="32"/>
      <c r="D81" s="32"/>
    </row>
    <row r="82" spans="1:4" ht="20.25" x14ac:dyDescent="0.25">
      <c r="A82" s="97"/>
      <c r="B82" s="22"/>
      <c r="C82" s="32"/>
      <c r="D82" s="32"/>
    </row>
    <row r="83" spans="1:4" ht="20.25" x14ac:dyDescent="0.25">
      <c r="A83" s="97"/>
      <c r="B83" s="22"/>
      <c r="C83" s="32"/>
      <c r="D83" s="32"/>
    </row>
    <row r="84" spans="1:4" ht="20.25" x14ac:dyDescent="0.25">
      <c r="A84" s="97"/>
      <c r="B84" s="22"/>
      <c r="C84" s="32"/>
      <c r="D84" s="32"/>
    </row>
    <row r="85" spans="1:4" ht="20.25" x14ac:dyDescent="0.25">
      <c r="A85" s="97"/>
      <c r="B85" s="22"/>
      <c r="C85" s="32"/>
      <c r="D85" s="32"/>
    </row>
    <row r="86" spans="1:4" ht="20.25" x14ac:dyDescent="0.25">
      <c r="A86" s="97"/>
      <c r="B86" s="22"/>
      <c r="C86" s="32"/>
      <c r="D86" s="32"/>
    </row>
    <row r="87" spans="1:4" ht="20.25" x14ac:dyDescent="0.25">
      <c r="A87" s="97"/>
      <c r="B87" s="22"/>
      <c r="C87" s="32"/>
      <c r="D87" s="32"/>
    </row>
    <row r="88" spans="1:4" ht="20.25" x14ac:dyDescent="0.25">
      <c r="A88" s="97"/>
      <c r="B88" s="22"/>
      <c r="C88" s="32"/>
      <c r="D88" s="32"/>
    </row>
    <row r="89" spans="1:4" ht="20.25" x14ac:dyDescent="0.25">
      <c r="A89" s="97"/>
      <c r="B89" s="22"/>
      <c r="C89" s="32"/>
      <c r="D89" s="32"/>
    </row>
    <row r="90" spans="1:4" ht="20.25" x14ac:dyDescent="0.25">
      <c r="A90" s="97"/>
      <c r="B90" s="22"/>
      <c r="C90" s="32"/>
      <c r="D90" s="32"/>
    </row>
    <row r="91" spans="1:4" ht="20.25" x14ac:dyDescent="0.25">
      <c r="A91" s="97"/>
      <c r="B91" s="22"/>
      <c r="C91" s="32"/>
      <c r="D91" s="32"/>
    </row>
    <row r="92" spans="1:4" ht="20.25" x14ac:dyDescent="0.25">
      <c r="A92" s="97"/>
      <c r="B92" s="22"/>
      <c r="C92" s="32"/>
      <c r="D92" s="32"/>
    </row>
    <row r="93" spans="1:4" ht="20.25" x14ac:dyDescent="0.25">
      <c r="A93" s="97"/>
      <c r="B93" s="22"/>
      <c r="C93" s="32"/>
      <c r="D93" s="32"/>
    </row>
    <row r="94" spans="1:4" ht="20.25" x14ac:dyDescent="0.25">
      <c r="A94" s="97"/>
      <c r="B94" s="22"/>
      <c r="C94" s="32"/>
      <c r="D94" s="32"/>
    </row>
    <row r="95" spans="1:4" ht="20.25" x14ac:dyDescent="0.25">
      <c r="A95" s="97"/>
      <c r="B95" s="22"/>
      <c r="C95" s="32"/>
      <c r="D95" s="32"/>
    </row>
    <row r="96" spans="1:4" ht="20.25" x14ac:dyDescent="0.25">
      <c r="A96" s="97"/>
      <c r="B96" s="22"/>
      <c r="C96" s="32"/>
      <c r="D96" s="32"/>
    </row>
    <row r="97" spans="1:4" ht="20.25" x14ac:dyDescent="0.25">
      <c r="A97" s="97"/>
      <c r="B97" s="22"/>
      <c r="C97" s="32"/>
      <c r="D97" s="32"/>
    </row>
    <row r="98" spans="1:4" ht="20.25" x14ac:dyDescent="0.25">
      <c r="A98" s="97"/>
      <c r="B98" s="22"/>
      <c r="C98" s="32"/>
      <c r="D98" s="32"/>
    </row>
    <row r="99" spans="1:4" ht="20.25" x14ac:dyDescent="0.25">
      <c r="A99" s="97"/>
      <c r="B99" s="22"/>
      <c r="C99" s="32"/>
      <c r="D99" s="32"/>
    </row>
    <row r="100" spans="1:4" ht="20.25" x14ac:dyDescent="0.25">
      <c r="A100" s="97"/>
      <c r="B100" s="22"/>
      <c r="C100" s="32"/>
      <c r="D100" s="32"/>
    </row>
    <row r="101" spans="1:4" ht="20.25" x14ac:dyDescent="0.25">
      <c r="A101" s="97"/>
      <c r="B101" s="22"/>
      <c r="C101" s="32"/>
      <c r="D101" s="32"/>
    </row>
    <row r="102" spans="1:4" ht="20.25" x14ac:dyDescent="0.25">
      <c r="A102" s="97"/>
      <c r="B102" s="22"/>
      <c r="C102" s="32"/>
      <c r="D102" s="32"/>
    </row>
    <row r="103" spans="1:4" ht="20.25" x14ac:dyDescent="0.25">
      <c r="A103" s="97"/>
      <c r="B103" s="22"/>
      <c r="C103" s="32"/>
      <c r="D103" s="32"/>
    </row>
    <row r="104" spans="1:4" ht="20.25" x14ac:dyDescent="0.25">
      <c r="A104" s="97"/>
      <c r="B104" s="22"/>
      <c r="C104" s="32"/>
      <c r="D104" s="32"/>
    </row>
    <row r="105" spans="1:4" ht="20.25" x14ac:dyDescent="0.25">
      <c r="A105" s="97"/>
      <c r="B105" s="22"/>
      <c r="C105" s="32"/>
      <c r="D105" s="32"/>
    </row>
    <row r="106" spans="1:4" ht="20.25" x14ac:dyDescent="0.25">
      <c r="A106" s="97"/>
      <c r="B106" s="22"/>
      <c r="C106" s="32"/>
      <c r="D106" s="32"/>
    </row>
    <row r="107" spans="1:4" ht="20.25" x14ac:dyDescent="0.25">
      <c r="A107" s="97"/>
      <c r="B107" s="22"/>
      <c r="C107" s="32"/>
      <c r="D107" s="32"/>
    </row>
    <row r="108" spans="1:4" ht="20.25" x14ac:dyDescent="0.25">
      <c r="A108" s="97"/>
      <c r="B108" s="22"/>
      <c r="C108" s="32"/>
      <c r="D108" s="32"/>
    </row>
    <row r="109" spans="1:4" ht="20.25" x14ac:dyDescent="0.25">
      <c r="A109" s="97"/>
      <c r="B109" s="22"/>
      <c r="C109" s="32"/>
      <c r="D109" s="32"/>
    </row>
    <row r="110" spans="1:4" ht="20.25" x14ac:dyDescent="0.25">
      <c r="A110" s="97"/>
      <c r="B110" s="22"/>
      <c r="C110" s="32"/>
      <c r="D110" s="32"/>
    </row>
    <row r="111" spans="1:4" ht="20.25" x14ac:dyDescent="0.25">
      <c r="A111" s="97"/>
      <c r="B111" s="22"/>
      <c r="C111" s="32"/>
      <c r="D111" s="32"/>
    </row>
    <row r="112" spans="1:4" ht="20.25" x14ac:dyDescent="0.25">
      <c r="A112" s="97"/>
      <c r="B112" s="22"/>
      <c r="C112" s="32"/>
      <c r="D112" s="32"/>
    </row>
    <row r="113" spans="1:4" ht="20.25" x14ac:dyDescent="0.25">
      <c r="A113" s="97"/>
      <c r="B113" s="22"/>
      <c r="C113" s="32"/>
      <c r="D113" s="32"/>
    </row>
    <row r="114" spans="1:4" ht="20.25" x14ac:dyDescent="0.25">
      <c r="A114" s="97"/>
      <c r="B114" s="22"/>
      <c r="C114" s="32"/>
      <c r="D114" s="32"/>
    </row>
    <row r="115" spans="1:4" ht="20.25" x14ac:dyDescent="0.25">
      <c r="A115" s="97"/>
      <c r="B115" s="22"/>
      <c r="C115" s="32"/>
      <c r="D115" s="32"/>
    </row>
    <row r="116" spans="1:4" ht="20.25" x14ac:dyDescent="0.25">
      <c r="A116" s="97"/>
      <c r="B116" s="22"/>
      <c r="C116" s="32"/>
      <c r="D116" s="32"/>
    </row>
    <row r="117" spans="1:4" ht="20.25" x14ac:dyDescent="0.25">
      <c r="A117" s="97"/>
      <c r="B117" s="22"/>
      <c r="C117" s="32"/>
      <c r="D117" s="32"/>
    </row>
    <row r="118" spans="1:4" ht="20.25" x14ac:dyDescent="0.25">
      <c r="A118" s="97"/>
      <c r="B118" s="22"/>
      <c r="C118" s="32"/>
      <c r="D118" s="32"/>
    </row>
    <row r="119" spans="1:4" ht="20.25" x14ac:dyDescent="0.25">
      <c r="A119" s="97"/>
      <c r="B119" s="22"/>
      <c r="C119" s="32"/>
      <c r="D119" s="32"/>
    </row>
    <row r="120" spans="1:4" ht="20.25" x14ac:dyDescent="0.25">
      <c r="A120" s="97"/>
      <c r="B120" s="22"/>
      <c r="C120" s="32"/>
      <c r="D120" s="32"/>
    </row>
    <row r="121" spans="1:4" ht="20.25" x14ac:dyDescent="0.25">
      <c r="A121" s="97"/>
      <c r="B121" s="22"/>
      <c r="C121" s="32"/>
      <c r="D121" s="32"/>
    </row>
    <row r="122" spans="1:4" ht="20.25" x14ac:dyDescent="0.25">
      <c r="A122" s="97"/>
      <c r="B122" s="22"/>
      <c r="C122" s="32"/>
      <c r="D122" s="32"/>
    </row>
    <row r="123" spans="1:4" ht="20.25" x14ac:dyDescent="0.25">
      <c r="A123" s="97"/>
      <c r="B123" s="22"/>
      <c r="C123" s="32"/>
      <c r="D123" s="32"/>
    </row>
    <row r="124" spans="1:4" ht="20.25" x14ac:dyDescent="0.25">
      <c r="A124" s="97"/>
      <c r="B124" s="22"/>
      <c r="C124" s="32"/>
      <c r="D124" s="32"/>
    </row>
    <row r="125" spans="1:4" ht="20.25" x14ac:dyDescent="0.25">
      <c r="A125" s="97"/>
      <c r="B125" s="22"/>
      <c r="C125" s="32"/>
      <c r="D125" s="32"/>
    </row>
    <row r="126" spans="1:4" ht="20.25" x14ac:dyDescent="0.25">
      <c r="A126" s="97"/>
      <c r="B126" s="22"/>
      <c r="C126" s="32"/>
      <c r="D126" s="32"/>
    </row>
    <row r="127" spans="1:4" ht="20.25" x14ac:dyDescent="0.25">
      <c r="A127" s="97"/>
      <c r="B127" s="22"/>
      <c r="C127" s="32"/>
      <c r="D127" s="32"/>
    </row>
    <row r="128" spans="1:4" ht="20.25" x14ac:dyDescent="0.25">
      <c r="A128" s="97"/>
      <c r="B128" s="22"/>
      <c r="C128" s="32"/>
      <c r="D128" s="32"/>
    </row>
    <row r="129" spans="1:4" ht="20.25" x14ac:dyDescent="0.25">
      <c r="A129" s="97"/>
      <c r="B129" s="22"/>
      <c r="C129" s="32"/>
      <c r="D129" s="32"/>
    </row>
    <row r="130" spans="1:4" ht="20.25" x14ac:dyDescent="0.25">
      <c r="A130" s="97"/>
      <c r="B130" s="22"/>
      <c r="C130" s="32"/>
      <c r="D130" s="32"/>
    </row>
    <row r="131" spans="1:4" ht="20.25" x14ac:dyDescent="0.25">
      <c r="A131" s="97"/>
      <c r="B131" s="22"/>
      <c r="C131" s="32"/>
      <c r="D131" s="32"/>
    </row>
    <row r="132" spans="1:4" ht="20.25" x14ac:dyDescent="0.25">
      <c r="A132" s="97"/>
      <c r="B132" s="22"/>
      <c r="C132" s="32"/>
      <c r="D132" s="32"/>
    </row>
    <row r="133" spans="1:4" ht="20.25" x14ac:dyDescent="0.25">
      <c r="A133" s="97"/>
      <c r="B133" s="22"/>
      <c r="C133" s="32"/>
      <c r="D133" s="32"/>
    </row>
    <row r="134" spans="1:4" ht="20.25" x14ac:dyDescent="0.25">
      <c r="A134" s="97"/>
      <c r="B134" s="22"/>
      <c r="C134" s="32"/>
      <c r="D134" s="32"/>
    </row>
    <row r="135" spans="1:4" ht="20.25" x14ac:dyDescent="0.25">
      <c r="A135" s="97"/>
      <c r="B135" s="22"/>
      <c r="C135" s="32"/>
      <c r="D135" s="32"/>
    </row>
    <row r="136" spans="1:4" ht="20.25" x14ac:dyDescent="0.25">
      <c r="A136" s="97"/>
      <c r="B136" s="22"/>
      <c r="C136" s="32"/>
      <c r="D136" s="32"/>
    </row>
    <row r="137" spans="1:4" ht="20.25" x14ac:dyDescent="0.25">
      <c r="A137" s="97"/>
      <c r="B137" s="22"/>
      <c r="C137" s="32"/>
      <c r="D137" s="32"/>
    </row>
    <row r="138" spans="1:4" ht="20.25" x14ac:dyDescent="0.25">
      <c r="A138" s="97"/>
      <c r="B138" s="22"/>
      <c r="C138" s="32"/>
      <c r="D138" s="32"/>
    </row>
    <row r="139" spans="1:4" ht="20.25" x14ac:dyDescent="0.25">
      <c r="A139" s="97"/>
      <c r="B139" s="22"/>
      <c r="C139" s="32"/>
      <c r="D139" s="32"/>
    </row>
    <row r="140" spans="1:4" ht="20.25" x14ac:dyDescent="0.25">
      <c r="A140" s="97"/>
      <c r="B140" s="22"/>
      <c r="C140" s="32"/>
      <c r="D140" s="32"/>
    </row>
    <row r="141" spans="1:4" ht="20.25" x14ac:dyDescent="0.25">
      <c r="A141" s="97"/>
      <c r="B141" s="22"/>
      <c r="C141" s="32"/>
      <c r="D141" s="32"/>
    </row>
    <row r="142" spans="1:4" ht="20.25" x14ac:dyDescent="0.25">
      <c r="A142" s="97"/>
      <c r="B142" s="22"/>
      <c r="C142" s="32"/>
      <c r="D142" s="32"/>
    </row>
    <row r="143" spans="1:4" ht="20.25" x14ac:dyDescent="0.25">
      <c r="A143" s="97"/>
      <c r="B143" s="22"/>
      <c r="C143" s="32"/>
      <c r="D143" s="32"/>
    </row>
    <row r="144" spans="1:4" ht="20.25" x14ac:dyDescent="0.25">
      <c r="A144" s="97"/>
      <c r="B144" s="22"/>
      <c r="C144" s="32"/>
      <c r="D144" s="32"/>
    </row>
    <row r="145" spans="1:4" ht="20.25" x14ac:dyDescent="0.25">
      <c r="A145" s="97"/>
      <c r="B145" s="22"/>
      <c r="C145" s="32"/>
      <c r="D145" s="32"/>
    </row>
    <row r="146" spans="1:4" ht="20.25" x14ac:dyDescent="0.25">
      <c r="A146" s="97"/>
      <c r="B146" s="22"/>
      <c r="C146" s="32"/>
      <c r="D146" s="32"/>
    </row>
    <row r="147" spans="1:4" ht="20.25" x14ac:dyDescent="0.25">
      <c r="A147" s="97"/>
      <c r="B147" s="22"/>
      <c r="C147" s="32"/>
      <c r="D147" s="32"/>
    </row>
    <row r="148" spans="1:4" ht="20.25" x14ac:dyDescent="0.25">
      <c r="A148" s="97"/>
      <c r="B148" s="22"/>
      <c r="C148" s="32"/>
      <c r="D148" s="32"/>
    </row>
    <row r="149" spans="1:4" ht="20.25" x14ac:dyDescent="0.25">
      <c r="A149" s="97"/>
      <c r="B149" s="22"/>
      <c r="C149" s="32"/>
      <c r="D149" s="32"/>
    </row>
    <row r="150" spans="1:4" ht="20.25" x14ac:dyDescent="0.25">
      <c r="A150" s="97"/>
      <c r="B150" s="22"/>
      <c r="C150" s="32"/>
      <c r="D150" s="32"/>
    </row>
    <row r="151" spans="1:4" ht="20.25" x14ac:dyDescent="0.25">
      <c r="A151" s="97"/>
      <c r="B151" s="22"/>
      <c r="C151" s="32"/>
      <c r="D151" s="32"/>
    </row>
    <row r="152" spans="1:4" ht="20.25" x14ac:dyDescent="0.25">
      <c r="A152" s="97"/>
      <c r="B152" s="22"/>
      <c r="C152" s="32"/>
      <c r="D152" s="32"/>
    </row>
    <row r="153" spans="1:4" ht="20.25" x14ac:dyDescent="0.25">
      <c r="A153" s="97"/>
      <c r="B153" s="22"/>
      <c r="C153" s="32"/>
      <c r="D153" s="32"/>
    </row>
    <row r="154" spans="1:4" ht="20.25" x14ac:dyDescent="0.25">
      <c r="A154" s="97"/>
      <c r="B154" s="22"/>
      <c r="C154" s="32"/>
      <c r="D154" s="32"/>
    </row>
    <row r="155" spans="1:4" ht="20.25" x14ac:dyDescent="0.25">
      <c r="A155" s="97"/>
      <c r="B155" s="22"/>
      <c r="C155" s="32"/>
      <c r="D155" s="32"/>
    </row>
    <row r="156" spans="1:4" ht="20.25" x14ac:dyDescent="0.25">
      <c r="A156" s="97"/>
      <c r="B156" s="22"/>
      <c r="C156" s="32"/>
      <c r="D156" s="32"/>
    </row>
    <row r="157" spans="1:4" ht="20.25" x14ac:dyDescent="0.25">
      <c r="A157" s="97"/>
      <c r="B157" s="22"/>
      <c r="C157" s="32"/>
      <c r="D157" s="32"/>
    </row>
    <row r="158" spans="1:4" ht="20.25" x14ac:dyDescent="0.25">
      <c r="A158" s="97"/>
      <c r="B158" s="22"/>
      <c r="C158" s="32"/>
      <c r="D158" s="32"/>
    </row>
    <row r="159" spans="1:4" ht="20.25" x14ac:dyDescent="0.25">
      <c r="A159" s="97"/>
      <c r="B159" s="22"/>
      <c r="C159" s="32"/>
      <c r="D159" s="32"/>
    </row>
    <row r="160" spans="1:4" ht="20.25" x14ac:dyDescent="0.25">
      <c r="A160" s="97"/>
      <c r="B160" s="22"/>
      <c r="C160" s="32"/>
      <c r="D160" s="32"/>
    </row>
    <row r="161" spans="1:4" ht="20.25" x14ac:dyDescent="0.25">
      <c r="A161" s="97"/>
      <c r="B161" s="22"/>
      <c r="C161" s="32"/>
      <c r="D161" s="32"/>
    </row>
    <row r="162" spans="1:4" ht="20.25" x14ac:dyDescent="0.25">
      <c r="A162" s="97"/>
      <c r="B162" s="22"/>
      <c r="C162" s="32"/>
      <c r="D162" s="32"/>
    </row>
    <row r="163" spans="1:4" ht="20.25" x14ac:dyDescent="0.25">
      <c r="A163" s="97"/>
      <c r="B163" s="22"/>
      <c r="C163" s="32"/>
      <c r="D163" s="32"/>
    </row>
    <row r="164" spans="1:4" ht="20.25" x14ac:dyDescent="0.25">
      <c r="A164" s="97"/>
      <c r="B164" s="22"/>
      <c r="C164" s="32"/>
      <c r="D164" s="32"/>
    </row>
    <row r="165" spans="1:4" ht="20.25" x14ac:dyDescent="0.25">
      <c r="A165" s="97"/>
      <c r="B165" s="22"/>
      <c r="C165" s="32"/>
      <c r="D165" s="32"/>
    </row>
    <row r="166" spans="1:4" ht="20.25" x14ac:dyDescent="0.25">
      <c r="A166" s="97"/>
      <c r="B166" s="22"/>
      <c r="C166" s="32"/>
      <c r="D166" s="32"/>
    </row>
    <row r="167" spans="1:4" ht="20.25" x14ac:dyDescent="0.25">
      <c r="A167" s="97"/>
      <c r="B167" s="22"/>
      <c r="C167" s="32"/>
      <c r="D167" s="32"/>
    </row>
    <row r="168" spans="1:4" ht="20.25" x14ac:dyDescent="0.25">
      <c r="A168" s="97"/>
      <c r="B168" s="22"/>
      <c r="C168" s="32"/>
      <c r="D168" s="32"/>
    </row>
    <row r="169" spans="1:4" ht="20.25" x14ac:dyDescent="0.25">
      <c r="A169" s="97"/>
      <c r="B169" s="22"/>
      <c r="C169" s="32"/>
      <c r="D169" s="32"/>
    </row>
    <row r="170" spans="1:4" ht="20.25" x14ac:dyDescent="0.25">
      <c r="A170" s="97"/>
      <c r="B170" s="22"/>
      <c r="C170" s="32"/>
      <c r="D170" s="32"/>
    </row>
    <row r="171" spans="1:4" ht="20.25" x14ac:dyDescent="0.25">
      <c r="A171" s="97"/>
      <c r="B171" s="22"/>
      <c r="C171" s="32"/>
      <c r="D171" s="32"/>
    </row>
    <row r="172" spans="1:4" ht="20.25" x14ac:dyDescent="0.25">
      <c r="A172" s="97"/>
      <c r="B172" s="22"/>
      <c r="C172" s="32"/>
      <c r="D172" s="32"/>
    </row>
    <row r="173" spans="1:4" ht="20.25" x14ac:dyDescent="0.25">
      <c r="A173" s="97"/>
      <c r="B173" s="22"/>
      <c r="C173" s="32"/>
      <c r="D173" s="32"/>
    </row>
    <row r="174" spans="1:4" ht="20.25" x14ac:dyDescent="0.25">
      <c r="A174" s="97"/>
      <c r="B174" s="22"/>
      <c r="C174" s="32"/>
      <c r="D174" s="32"/>
    </row>
    <row r="175" spans="1:4" ht="20.25" x14ac:dyDescent="0.25">
      <c r="A175" s="97"/>
      <c r="B175" s="22"/>
      <c r="C175" s="32"/>
      <c r="D175" s="32"/>
    </row>
    <row r="176" spans="1:4" ht="20.25" x14ac:dyDescent="0.25">
      <c r="A176" s="97"/>
      <c r="B176" s="22"/>
      <c r="C176" s="32"/>
      <c r="D176" s="32"/>
    </row>
    <row r="177" spans="1:4" ht="20.25" x14ac:dyDescent="0.25">
      <c r="A177" s="97"/>
      <c r="B177" s="22"/>
      <c r="C177" s="32"/>
      <c r="D177" s="32"/>
    </row>
    <row r="178" spans="1:4" ht="20.25" x14ac:dyDescent="0.25">
      <c r="A178" s="97"/>
      <c r="B178" s="22"/>
      <c r="C178" s="32"/>
      <c r="D178" s="32"/>
    </row>
    <row r="179" spans="1:4" ht="20.25" x14ac:dyDescent="0.25">
      <c r="A179" s="97"/>
      <c r="B179" s="22"/>
      <c r="C179" s="32"/>
      <c r="D179" s="32"/>
    </row>
    <row r="180" spans="1:4" ht="20.25" x14ac:dyDescent="0.25">
      <c r="A180" s="97"/>
      <c r="B180" s="22"/>
      <c r="C180" s="32"/>
      <c r="D180" s="32"/>
    </row>
    <row r="181" spans="1:4" ht="20.25" x14ac:dyDescent="0.25">
      <c r="A181" s="97"/>
      <c r="B181" s="22"/>
      <c r="C181" s="32"/>
      <c r="D181" s="32"/>
    </row>
    <row r="182" spans="1:4" ht="20.25" x14ac:dyDescent="0.25">
      <c r="A182" s="97"/>
      <c r="B182" s="22"/>
      <c r="C182" s="32"/>
      <c r="D182" s="32"/>
    </row>
    <row r="183" spans="1:4" ht="20.25" x14ac:dyDescent="0.25">
      <c r="A183" s="97"/>
      <c r="B183" s="22"/>
      <c r="C183" s="32"/>
      <c r="D183" s="32"/>
    </row>
    <row r="184" spans="1:4" ht="20.25" x14ac:dyDescent="0.25">
      <c r="A184" s="97"/>
      <c r="B184" s="22"/>
      <c r="C184" s="32"/>
      <c r="D184" s="32"/>
    </row>
    <row r="185" spans="1:4" ht="20.25" x14ac:dyDescent="0.25">
      <c r="A185" s="97"/>
      <c r="B185" s="22"/>
      <c r="C185" s="32"/>
      <c r="D185" s="32"/>
    </row>
    <row r="186" spans="1:4" ht="20.25" x14ac:dyDescent="0.25">
      <c r="A186" s="97"/>
      <c r="B186" s="22"/>
      <c r="C186" s="32"/>
      <c r="D186" s="32"/>
    </row>
    <row r="187" spans="1:4" ht="20.25" x14ac:dyDescent="0.25">
      <c r="A187" s="97"/>
      <c r="B187" s="22"/>
      <c r="C187" s="32"/>
      <c r="D187" s="32"/>
    </row>
    <row r="188" spans="1:4" ht="20.25" x14ac:dyDescent="0.25">
      <c r="A188" s="97"/>
      <c r="B188" s="22"/>
      <c r="C188" s="32"/>
      <c r="D188" s="32"/>
    </row>
    <row r="189" spans="1:4" ht="20.25" x14ac:dyDescent="0.25">
      <c r="A189" s="97"/>
      <c r="B189" s="22"/>
      <c r="C189" s="32"/>
      <c r="D189" s="32"/>
    </row>
    <row r="190" spans="1:4" ht="20.25" x14ac:dyDescent="0.25">
      <c r="A190" s="97"/>
      <c r="B190" s="22"/>
      <c r="C190" s="32"/>
      <c r="D190" s="32"/>
    </row>
    <row r="191" spans="1:4" ht="20.25" x14ac:dyDescent="0.25">
      <c r="A191" s="97"/>
      <c r="B191" s="22"/>
      <c r="C191" s="32"/>
      <c r="D191" s="32"/>
    </row>
    <row r="192" spans="1:4" ht="20.25" x14ac:dyDescent="0.25">
      <c r="A192" s="97"/>
      <c r="B192" s="22"/>
      <c r="C192" s="32"/>
      <c r="D192" s="32"/>
    </row>
    <row r="193" spans="1:4" ht="20.25" x14ac:dyDescent="0.25">
      <c r="A193" s="97"/>
      <c r="B193" s="22"/>
      <c r="C193" s="32"/>
      <c r="D193" s="32"/>
    </row>
    <row r="194" spans="1:4" ht="20.25" x14ac:dyDescent="0.25">
      <c r="A194" s="97"/>
      <c r="B194" s="22"/>
      <c r="C194" s="32"/>
      <c r="D194" s="32"/>
    </row>
    <row r="195" spans="1:4" ht="20.25" x14ac:dyDescent="0.25">
      <c r="A195" s="97"/>
      <c r="B195" s="22"/>
      <c r="C195" s="32"/>
      <c r="D195" s="32"/>
    </row>
    <row r="196" spans="1:4" ht="20.25" x14ac:dyDescent="0.25">
      <c r="A196" s="97"/>
      <c r="B196" s="22"/>
      <c r="C196" s="32"/>
      <c r="D196" s="32"/>
    </row>
    <row r="197" spans="1:4" ht="20.25" x14ac:dyDescent="0.25">
      <c r="A197" s="97"/>
      <c r="B197" s="22"/>
      <c r="C197" s="32"/>
      <c r="D197" s="32"/>
    </row>
    <row r="198" spans="1:4" ht="20.25" x14ac:dyDescent="0.25">
      <c r="A198" s="97"/>
      <c r="B198" s="22"/>
      <c r="C198" s="32"/>
      <c r="D198" s="32"/>
    </row>
    <row r="199" spans="1:4" ht="20.25" x14ac:dyDescent="0.25">
      <c r="A199" s="97"/>
      <c r="B199" s="22"/>
      <c r="C199" s="32"/>
      <c r="D199" s="32"/>
    </row>
    <row r="200" spans="1:4" ht="20.25" x14ac:dyDescent="0.25">
      <c r="A200" s="97"/>
      <c r="B200" s="22"/>
      <c r="C200" s="32"/>
      <c r="D200" s="32"/>
    </row>
    <row r="201" spans="1:4" ht="20.25" x14ac:dyDescent="0.25">
      <c r="A201" s="97"/>
      <c r="B201" s="22"/>
      <c r="C201" s="32"/>
      <c r="D201" s="32"/>
    </row>
    <row r="202" spans="1:4" ht="20.25" x14ac:dyDescent="0.25">
      <c r="A202" s="97"/>
      <c r="B202" s="22"/>
      <c r="C202" s="32"/>
      <c r="D202" s="32"/>
    </row>
    <row r="203" spans="1:4" ht="20.25" x14ac:dyDescent="0.25">
      <c r="A203" s="97"/>
      <c r="B203" s="22"/>
      <c r="C203" s="32"/>
      <c r="D203" s="32"/>
    </row>
    <row r="204" spans="1:4" ht="20.25" x14ac:dyDescent="0.25">
      <c r="A204" s="97"/>
      <c r="B204" s="22"/>
      <c r="C204" s="32"/>
      <c r="D204" s="32"/>
    </row>
    <row r="205" spans="1:4" ht="20.25" x14ac:dyDescent="0.25">
      <c r="A205" s="97"/>
      <c r="B205" s="22"/>
      <c r="C205" s="32"/>
      <c r="D205" s="32"/>
    </row>
    <row r="206" spans="1:4" ht="20.25" x14ac:dyDescent="0.25">
      <c r="A206" s="97"/>
      <c r="B206" s="22"/>
      <c r="C206" s="32"/>
      <c r="D206" s="32"/>
    </row>
    <row r="207" spans="1:4" ht="20.25" x14ac:dyDescent="0.25">
      <c r="A207" s="97"/>
      <c r="B207" s="22"/>
      <c r="C207" s="32"/>
      <c r="D207" s="32"/>
    </row>
    <row r="208" spans="1:4" x14ac:dyDescent="0.25">
      <c r="A208" s="81"/>
      <c r="B208" s="22"/>
      <c r="C208" s="22"/>
      <c r="D208" s="22"/>
    </row>
    <row r="209" spans="1:8" ht="20.25" x14ac:dyDescent="0.25">
      <c r="A209" s="81"/>
      <c r="B209" s="28" t="s">
        <v>192</v>
      </c>
      <c r="C209" s="28" t="s">
        <v>193</v>
      </c>
      <c r="D209" s="31" t="s">
        <v>192</v>
      </c>
      <c r="E209" s="31" t="s">
        <v>193</v>
      </c>
    </row>
    <row r="210" spans="1:8" ht="21" x14ac:dyDescent="0.35">
      <c r="A210" s="81"/>
      <c r="B210" s="29" t="s">
        <v>194</v>
      </c>
      <c r="C210" s="29" t="s">
        <v>195</v>
      </c>
      <c r="D210" t="s">
        <v>194</v>
      </c>
      <c r="F210" t="str">
        <f>IF(NOT(ISBLANK(D210)),D210,IF(NOT(ISBLANK(E210)),"     "&amp;E210,FALSE))</f>
        <v>Afectación Económica o presupuestal</v>
      </c>
      <c r="G210" t="s">
        <v>194</v>
      </c>
      <c r="H210" t="str">
        <f ca="1">IF(NOT(ISERROR(MATCH(G210,_xlfn.ANCHORARRAY(B221),0))),F223&amp;"Por favor no seleccionar los criterios de impacto",G210)</f>
        <v>Afectación Económica o presupuestal</v>
      </c>
    </row>
    <row r="211" spans="1:8" ht="21" x14ac:dyDescent="0.35">
      <c r="A211" s="81"/>
      <c r="B211" s="29" t="s">
        <v>194</v>
      </c>
      <c r="C211" s="29" t="s">
        <v>170</v>
      </c>
      <c r="E211" t="s">
        <v>195</v>
      </c>
      <c r="F211" t="str">
        <f t="shared" ref="F211:F221" si="0">IF(NOT(ISBLANK(D211)),D211,IF(NOT(ISBLANK(E211)),"     "&amp;E211,FALSE))</f>
        <v xml:space="preserve">     Afectación menor a 10 SMLMV .</v>
      </c>
    </row>
    <row r="212" spans="1:8" ht="21" x14ac:dyDescent="0.35">
      <c r="A212" s="81"/>
      <c r="B212" s="29" t="s">
        <v>194</v>
      </c>
      <c r="C212" s="29" t="s">
        <v>173</v>
      </c>
      <c r="E212" t="s">
        <v>170</v>
      </c>
      <c r="F212" t="str">
        <f t="shared" si="0"/>
        <v xml:space="preserve">     Entre 10 y 50 SMLMV </v>
      </c>
    </row>
    <row r="213" spans="1:8" ht="21" x14ac:dyDescent="0.35">
      <c r="A213" s="81"/>
      <c r="B213" s="29" t="s">
        <v>194</v>
      </c>
      <c r="C213" s="29" t="s">
        <v>177</v>
      </c>
      <c r="E213" t="s">
        <v>173</v>
      </c>
      <c r="F213" t="str">
        <f t="shared" si="0"/>
        <v xml:space="preserve">     Entre 50 y 100 SMLMV </v>
      </c>
    </row>
    <row r="214" spans="1:8" ht="21" x14ac:dyDescent="0.35">
      <c r="A214" s="81"/>
      <c r="B214" s="29" t="s">
        <v>194</v>
      </c>
      <c r="C214" s="29" t="s">
        <v>181</v>
      </c>
      <c r="E214" t="s">
        <v>177</v>
      </c>
      <c r="F214" t="str">
        <f t="shared" si="0"/>
        <v xml:space="preserve">     Entre 100 y 500 SMLMV </v>
      </c>
    </row>
    <row r="215" spans="1:8" ht="21" x14ac:dyDescent="0.35">
      <c r="A215" s="81"/>
      <c r="B215" s="29" t="s">
        <v>163</v>
      </c>
      <c r="C215" s="29" t="s">
        <v>167</v>
      </c>
      <c r="E215" t="s">
        <v>181</v>
      </c>
      <c r="F215" t="str">
        <f t="shared" si="0"/>
        <v xml:space="preserve">     Mayor a 500 SMLMV </v>
      </c>
    </row>
    <row r="216" spans="1:8" ht="21" x14ac:dyDescent="0.35">
      <c r="A216" s="81"/>
      <c r="B216" s="29" t="s">
        <v>163</v>
      </c>
      <c r="C216" s="29" t="s">
        <v>171</v>
      </c>
      <c r="D216" t="s">
        <v>163</v>
      </c>
      <c r="F216" t="str">
        <f t="shared" si="0"/>
        <v>Pérdida Reputacional</v>
      </c>
    </row>
    <row r="217" spans="1:8" ht="21" x14ac:dyDescent="0.35">
      <c r="A217" s="81"/>
      <c r="B217" s="29" t="s">
        <v>163</v>
      </c>
      <c r="C217" s="29" t="s">
        <v>174</v>
      </c>
      <c r="E217" t="s">
        <v>167</v>
      </c>
      <c r="F217" t="str">
        <f t="shared" si="0"/>
        <v xml:space="preserve">     El riesgo afecta la imagen de alguna área de la organización</v>
      </c>
    </row>
    <row r="218" spans="1:8" ht="21" x14ac:dyDescent="0.35">
      <c r="A218" s="81"/>
      <c r="B218" s="29" t="s">
        <v>163</v>
      </c>
      <c r="C218" s="29" t="s">
        <v>178</v>
      </c>
      <c r="E218" t="s">
        <v>171</v>
      </c>
      <c r="F218" t="str">
        <f t="shared" si="0"/>
        <v xml:space="preserve">     El riesgo afecta la imagen de la entidad internamente, de conocimiento general, nivel interno, de junta dircetiva y accionistas y/o de provedores</v>
      </c>
    </row>
    <row r="219" spans="1:8" ht="21" x14ac:dyDescent="0.35">
      <c r="A219" s="81"/>
      <c r="B219" s="29" t="s">
        <v>163</v>
      </c>
      <c r="C219" s="29" t="s">
        <v>182</v>
      </c>
      <c r="E219" t="s">
        <v>174</v>
      </c>
      <c r="F219" t="str">
        <f t="shared" si="0"/>
        <v xml:space="preserve">     El riesgo afecta la imagen de la entidad con algunos usuarios de relevancia frente al logro de los objetivos</v>
      </c>
    </row>
    <row r="220" spans="1:8" x14ac:dyDescent="0.25">
      <c r="A220" s="81"/>
      <c r="B220" s="30"/>
      <c r="C220" s="30"/>
      <c r="E220" t="s">
        <v>178</v>
      </c>
      <c r="F220" t="str">
        <f t="shared" si="0"/>
        <v xml:space="preserve">     El riesgo afecta la imagen de de la entidad con efecto publicitario sostenido a nivel de sector administrativo, nivel departamental o municipal</v>
      </c>
    </row>
    <row r="221" spans="1:8" x14ac:dyDescent="0.25">
      <c r="A221" s="81"/>
      <c r="B221" s="30" t="e" cm="1">
        <f t="array" aca="1" ref="B221" ca="1">_xlfn.UNIQUE(Tabla1[[#All],[Criterios]])</f>
        <v>#NAME?</v>
      </c>
      <c r="C221" s="30"/>
      <c r="E221" t="s">
        <v>182</v>
      </c>
      <c r="F221" t="str">
        <f t="shared" si="0"/>
        <v xml:space="preserve">     El riesgo afecta la imagen de la entidad a nivel nacional, con efecto publicitarios sostenible a nivel país</v>
      </c>
    </row>
    <row r="222" spans="1:8" x14ac:dyDescent="0.25">
      <c r="A222" s="81"/>
      <c r="B222" s="30"/>
      <c r="C222" s="30"/>
    </row>
    <row r="223" spans="1:8" x14ac:dyDescent="0.25">
      <c r="B223" s="30"/>
      <c r="C223" s="30"/>
      <c r="F223" s="33" t="s">
        <v>196</v>
      </c>
    </row>
    <row r="224" spans="1:8" x14ac:dyDescent="0.25">
      <c r="B224" s="21"/>
      <c r="C224" s="21"/>
      <c r="F224" s="33" t="s">
        <v>197</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2"/>
    <col min="3" max="3" width="17" style="82" customWidth="1"/>
    <col min="4" max="4" width="14.28515625" style="82"/>
    <col min="5" max="5" width="46" style="82" customWidth="1"/>
    <col min="6" max="16384" width="14.28515625" style="82"/>
  </cols>
  <sheetData>
    <row r="1" spans="2:6" ht="24" customHeight="1" thickBot="1" x14ac:dyDescent="0.25">
      <c r="B1" s="680" t="s">
        <v>198</v>
      </c>
      <c r="C1" s="681"/>
      <c r="D1" s="681"/>
      <c r="E1" s="681"/>
      <c r="F1" s="682"/>
    </row>
    <row r="2" spans="2:6" ht="16.5" thickBot="1" x14ac:dyDescent="0.3">
      <c r="B2" s="83"/>
      <c r="C2" s="83"/>
      <c r="D2" s="83"/>
      <c r="E2" s="83"/>
      <c r="F2" s="83"/>
    </row>
    <row r="3" spans="2:6" ht="16.5" thickBot="1" x14ac:dyDescent="0.25">
      <c r="B3" s="684" t="s">
        <v>199</v>
      </c>
      <c r="C3" s="685"/>
      <c r="D3" s="685"/>
      <c r="E3" s="95" t="s">
        <v>200</v>
      </c>
      <c r="F3" s="96" t="s">
        <v>201</v>
      </c>
    </row>
    <row r="4" spans="2:6" ht="31.5" x14ac:dyDescent="0.2">
      <c r="B4" s="686" t="s">
        <v>202</v>
      </c>
      <c r="C4" s="688" t="s">
        <v>115</v>
      </c>
      <c r="D4" s="84" t="s">
        <v>123</v>
      </c>
      <c r="E4" s="85" t="s">
        <v>203</v>
      </c>
      <c r="F4" s="86">
        <v>0.25</v>
      </c>
    </row>
    <row r="5" spans="2:6" ht="47.25" x14ac:dyDescent="0.2">
      <c r="B5" s="687"/>
      <c r="C5" s="689"/>
      <c r="D5" s="87" t="s">
        <v>129</v>
      </c>
      <c r="E5" s="88" t="s">
        <v>204</v>
      </c>
      <c r="F5" s="89">
        <v>0.15</v>
      </c>
    </row>
    <row r="6" spans="2:6" ht="47.25" x14ac:dyDescent="0.2">
      <c r="B6" s="687"/>
      <c r="C6" s="689"/>
      <c r="D6" s="87" t="s">
        <v>205</v>
      </c>
      <c r="E6" s="88" t="s">
        <v>206</v>
      </c>
      <c r="F6" s="89">
        <v>0.1</v>
      </c>
    </row>
    <row r="7" spans="2:6" ht="63" x14ac:dyDescent="0.2">
      <c r="B7" s="687"/>
      <c r="C7" s="689" t="s">
        <v>116</v>
      </c>
      <c r="D7" s="87" t="s">
        <v>207</v>
      </c>
      <c r="E7" s="88" t="s">
        <v>208</v>
      </c>
      <c r="F7" s="89">
        <v>0.25</v>
      </c>
    </row>
    <row r="8" spans="2:6" ht="31.5" x14ac:dyDescent="0.2">
      <c r="B8" s="687"/>
      <c r="C8" s="689"/>
      <c r="D8" s="87" t="s">
        <v>124</v>
      </c>
      <c r="E8" s="88" t="s">
        <v>209</v>
      </c>
      <c r="F8" s="89">
        <v>0.15</v>
      </c>
    </row>
    <row r="9" spans="2:6" ht="47.25" x14ac:dyDescent="0.2">
      <c r="B9" s="687" t="s">
        <v>210</v>
      </c>
      <c r="C9" s="689" t="s">
        <v>118</v>
      </c>
      <c r="D9" s="87" t="s">
        <v>125</v>
      </c>
      <c r="E9" s="88" t="s">
        <v>211</v>
      </c>
      <c r="F9" s="90" t="s">
        <v>212</v>
      </c>
    </row>
    <row r="10" spans="2:6" ht="63" x14ac:dyDescent="0.2">
      <c r="B10" s="687"/>
      <c r="C10" s="689"/>
      <c r="D10" s="87" t="s">
        <v>213</v>
      </c>
      <c r="E10" s="88" t="s">
        <v>214</v>
      </c>
      <c r="F10" s="90" t="s">
        <v>212</v>
      </c>
    </row>
    <row r="11" spans="2:6" ht="47.25" x14ac:dyDescent="0.2">
      <c r="B11" s="687"/>
      <c r="C11" s="689" t="s">
        <v>119</v>
      </c>
      <c r="D11" s="87" t="s">
        <v>126</v>
      </c>
      <c r="E11" s="88" t="s">
        <v>215</v>
      </c>
      <c r="F11" s="90" t="s">
        <v>212</v>
      </c>
    </row>
    <row r="12" spans="2:6" ht="47.25" x14ac:dyDescent="0.2">
      <c r="B12" s="687"/>
      <c r="C12" s="689"/>
      <c r="D12" s="87" t="s">
        <v>216</v>
      </c>
      <c r="E12" s="88" t="s">
        <v>217</v>
      </c>
      <c r="F12" s="90" t="s">
        <v>212</v>
      </c>
    </row>
    <row r="13" spans="2:6" ht="31.5" x14ac:dyDescent="0.2">
      <c r="B13" s="687"/>
      <c r="C13" s="689" t="s">
        <v>120</v>
      </c>
      <c r="D13" s="87" t="s">
        <v>127</v>
      </c>
      <c r="E13" s="88" t="s">
        <v>218</v>
      </c>
      <c r="F13" s="90" t="s">
        <v>212</v>
      </c>
    </row>
    <row r="14" spans="2:6" ht="32.25" thickBot="1" x14ac:dyDescent="0.25">
      <c r="B14" s="690"/>
      <c r="C14" s="691"/>
      <c r="D14" s="91" t="s">
        <v>219</v>
      </c>
      <c r="E14" s="92" t="s">
        <v>220</v>
      </c>
      <c r="F14" s="93" t="s">
        <v>212</v>
      </c>
    </row>
    <row r="15" spans="2:6" ht="49.5" customHeight="1" x14ac:dyDescent="0.2">
      <c r="B15" s="683" t="s">
        <v>221</v>
      </c>
      <c r="C15" s="683"/>
      <c r="D15" s="683"/>
      <c r="E15" s="683"/>
      <c r="F15" s="683"/>
    </row>
    <row r="16" spans="2:6" ht="27" customHeight="1" x14ac:dyDescent="0.25">
      <c r="B16" s="94"/>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B4" sqref="B4"/>
    </sheetView>
  </sheetViews>
  <sheetFormatPr baseColWidth="10" defaultColWidth="11.42578125" defaultRowHeight="15" x14ac:dyDescent="0.25"/>
  <cols>
    <col min="2" max="2" width="38.85546875" customWidth="1"/>
    <col min="5" max="5" width="44.42578125" customWidth="1"/>
  </cols>
  <sheetData>
    <row r="2" spans="2:5" x14ac:dyDescent="0.25">
      <c r="B2" t="s">
        <v>222</v>
      </c>
      <c r="E2" t="s">
        <v>245</v>
      </c>
    </row>
    <row r="3" spans="2:5" x14ac:dyDescent="0.25">
      <c r="B3" t="s">
        <v>223</v>
      </c>
      <c r="E3" t="s">
        <v>246</v>
      </c>
    </row>
    <row r="4" spans="2:5" x14ac:dyDescent="0.25">
      <c r="B4" t="s">
        <v>224</v>
      </c>
      <c r="E4" t="s">
        <v>247</v>
      </c>
    </row>
    <row r="5" spans="2:5" x14ac:dyDescent="0.25">
      <c r="B5" t="s">
        <v>128</v>
      </c>
    </row>
    <row r="8" spans="2:5" x14ac:dyDescent="0.25">
      <c r="B8" t="s">
        <v>225</v>
      </c>
    </row>
    <row r="9" spans="2:5" x14ac:dyDescent="0.25">
      <c r="B9" t="s">
        <v>226</v>
      </c>
    </row>
    <row r="10" spans="2:5" x14ac:dyDescent="0.25">
      <c r="B10" t="s">
        <v>227</v>
      </c>
    </row>
    <row r="13" spans="2:5" x14ac:dyDescent="0.25">
      <c r="B13" t="s">
        <v>228</v>
      </c>
    </row>
    <row r="14" spans="2:5" x14ac:dyDescent="0.25">
      <c r="B14" t="s">
        <v>229</v>
      </c>
    </row>
    <row r="15" spans="2:5" x14ac:dyDescent="0.25">
      <c r="B15" t="s">
        <v>230</v>
      </c>
    </row>
    <row r="16" spans="2:5" x14ac:dyDescent="0.25">
      <c r="B16" t="s">
        <v>231</v>
      </c>
    </row>
    <row r="17" spans="2:2" x14ac:dyDescent="0.25">
      <c r="B17" t="s">
        <v>232</v>
      </c>
    </row>
    <row r="18" spans="2:2" x14ac:dyDescent="0.25">
      <c r="B18" t="s">
        <v>233</v>
      </c>
    </row>
    <row r="19" spans="2:2" x14ac:dyDescent="0.25">
      <c r="B19" t="s">
        <v>234</v>
      </c>
    </row>
  </sheetData>
  <sortState xmlns:xlrd2="http://schemas.microsoft.com/office/spreadsheetml/2017/richdata2" ref="B2:B5">
    <sortCondition ref="B2:B5"/>
  </sortState>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123</v>
      </c>
    </row>
    <row r="4" spans="1:1" x14ac:dyDescent="0.2">
      <c r="A4" s="9" t="s">
        <v>129</v>
      </c>
    </row>
    <row r="5" spans="1:1" x14ac:dyDescent="0.2">
      <c r="A5" s="9" t="s">
        <v>205</v>
      </c>
    </row>
    <row r="6" spans="1:1" x14ac:dyDescent="0.2">
      <c r="A6" s="9" t="s">
        <v>207</v>
      </c>
    </row>
    <row r="7" spans="1:1" x14ac:dyDescent="0.2">
      <c r="A7" s="9" t="s">
        <v>124</v>
      </c>
    </row>
    <row r="8" spans="1:1" x14ac:dyDescent="0.2">
      <c r="A8" s="9" t="s">
        <v>125</v>
      </c>
    </row>
    <row r="9" spans="1:1" x14ac:dyDescent="0.2">
      <c r="A9" s="9" t="s">
        <v>213</v>
      </c>
    </row>
    <row r="10" spans="1:1" x14ac:dyDescent="0.2">
      <c r="A10" s="9" t="s">
        <v>126</v>
      </c>
    </row>
    <row r="11" spans="1:1" x14ac:dyDescent="0.2">
      <c r="A11" s="9" t="s">
        <v>216</v>
      </c>
    </row>
    <row r="12" spans="1:1" x14ac:dyDescent="0.2">
      <c r="A12" s="9" t="s">
        <v>235</v>
      </c>
    </row>
    <row r="13" spans="1:1" x14ac:dyDescent="0.2">
      <c r="A13" s="9" t="s">
        <v>236</v>
      </c>
    </row>
    <row r="14" spans="1:1" x14ac:dyDescent="0.2">
      <c r="A14" s="9" t="s">
        <v>237</v>
      </c>
    </row>
    <row r="16" spans="1:1" x14ac:dyDescent="0.2">
      <c r="A16" s="9" t="s">
        <v>238</v>
      </c>
    </row>
    <row r="17" spans="1:1" x14ac:dyDescent="0.2">
      <c r="A17" s="9" t="s">
        <v>222</v>
      </c>
    </row>
    <row r="18" spans="1:1" x14ac:dyDescent="0.2">
      <c r="A18" s="9" t="s">
        <v>223</v>
      </c>
    </row>
    <row r="20" spans="1:1" x14ac:dyDescent="0.2">
      <c r="A20" s="9" t="s">
        <v>226</v>
      </c>
    </row>
    <row r="21" spans="1:1" x14ac:dyDescent="0.2">
      <c r="A21" s="9" t="s">
        <v>227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CV51"/>
  <sheetViews>
    <sheetView tabSelected="1" topLeftCell="AA1" zoomScale="90" zoomScaleNormal="90" workbookViewId="0">
      <selection activeCell="AG19" sqref="AG19"/>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24"/>
      <c r="B1" s="424"/>
      <c r="C1" s="424"/>
      <c r="D1" s="424"/>
      <c r="E1" s="431" t="s">
        <v>87</v>
      </c>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28" t="s">
        <v>240</v>
      </c>
      <c r="AK1" s="428"/>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24"/>
      <c r="B2" s="424"/>
      <c r="C2" s="424"/>
      <c r="D2" s="424"/>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29" t="s">
        <v>241</v>
      </c>
      <c r="AK2" s="430"/>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24"/>
      <c r="B3" s="424"/>
      <c r="C3" s="424"/>
      <c r="D3" s="424"/>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29" t="s">
        <v>242</v>
      </c>
      <c r="AK3" s="429"/>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24"/>
      <c r="B4" s="424"/>
      <c r="C4" s="424"/>
      <c r="D4" s="424"/>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28" t="s">
        <v>88</v>
      </c>
      <c r="AK4" s="428"/>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188"/>
      <c r="B5" s="189"/>
      <c r="C5" s="188"/>
      <c r="D5" s="188"/>
      <c r="E5" s="190"/>
      <c r="F5" s="191"/>
      <c r="G5" s="190"/>
      <c r="H5" s="190"/>
      <c r="I5" s="190"/>
      <c r="J5" s="190"/>
      <c r="K5" s="190"/>
      <c r="L5" s="190"/>
      <c r="M5" s="190"/>
      <c r="N5" s="190"/>
      <c r="O5" s="191"/>
      <c r="P5" s="192"/>
      <c r="Q5" s="190"/>
      <c r="R5" s="190"/>
      <c r="S5" s="190"/>
      <c r="T5" s="190"/>
      <c r="U5" s="190"/>
      <c r="V5" s="190"/>
      <c r="W5" s="190"/>
      <c r="X5" s="190"/>
      <c r="Y5" s="190"/>
      <c r="Z5" s="190"/>
      <c r="AA5" s="190"/>
      <c r="AB5" s="190"/>
      <c r="AC5" s="190"/>
      <c r="AD5" s="190"/>
      <c r="AE5" s="190"/>
      <c r="AF5" s="190"/>
      <c r="AG5" s="190"/>
      <c r="AH5" s="190"/>
      <c r="AI5" s="190"/>
      <c r="AJ5" s="190"/>
      <c r="AK5" s="19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32" t="s">
        <v>89</v>
      </c>
      <c r="B6" s="432"/>
      <c r="C6" s="425" t="s">
        <v>243</v>
      </c>
      <c r="D6" s="425"/>
      <c r="E6" s="425"/>
      <c r="F6" s="425"/>
      <c r="G6" s="425"/>
      <c r="H6" s="425"/>
      <c r="I6" s="425"/>
      <c r="J6" s="425"/>
      <c r="K6" s="425"/>
      <c r="L6" s="425"/>
      <c r="M6" s="425"/>
      <c r="N6" s="425"/>
      <c r="O6" s="427"/>
      <c r="P6" s="427"/>
      <c r="Q6" s="427"/>
      <c r="R6" s="190"/>
      <c r="S6" s="190"/>
      <c r="T6" s="190"/>
      <c r="U6" s="190"/>
      <c r="V6" s="190"/>
      <c r="W6" s="190"/>
      <c r="X6" s="190"/>
      <c r="Y6" s="190"/>
      <c r="Z6" s="190"/>
      <c r="AA6" s="190"/>
      <c r="AB6" s="190"/>
      <c r="AC6" s="190"/>
      <c r="AD6" s="190"/>
      <c r="AE6" s="190"/>
      <c r="AF6" s="190"/>
      <c r="AG6" s="190"/>
      <c r="AH6" s="190"/>
      <c r="AI6" s="190"/>
      <c r="AJ6" s="190"/>
      <c r="AK6" s="19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36.950000000000003" customHeight="1" x14ac:dyDescent="0.3">
      <c r="A7" s="432" t="s">
        <v>90</v>
      </c>
      <c r="B7" s="432"/>
      <c r="C7" s="434" t="s">
        <v>459</v>
      </c>
      <c r="D7" s="434"/>
      <c r="E7" s="434"/>
      <c r="F7" s="434"/>
      <c r="G7" s="434"/>
      <c r="H7" s="434"/>
      <c r="I7" s="434"/>
      <c r="J7" s="434"/>
      <c r="K7" s="434"/>
      <c r="L7" s="434"/>
      <c r="M7" s="434"/>
      <c r="N7" s="434"/>
      <c r="O7" s="191"/>
      <c r="P7" s="192"/>
      <c r="Q7" s="190"/>
      <c r="R7" s="190"/>
      <c r="S7" s="190"/>
      <c r="T7" s="190"/>
      <c r="U7" s="190"/>
      <c r="V7" s="190"/>
      <c r="W7" s="190"/>
      <c r="X7" s="190"/>
      <c r="Y7" s="190"/>
      <c r="Z7" s="190"/>
      <c r="AA7" s="190"/>
      <c r="AB7" s="190"/>
      <c r="AC7" s="190"/>
      <c r="AD7" s="190"/>
      <c r="AE7" s="190"/>
      <c r="AF7" s="190"/>
      <c r="AG7" s="190"/>
      <c r="AH7" s="190"/>
      <c r="AI7" s="190"/>
      <c r="AJ7" s="190"/>
      <c r="AK7" s="19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35.1" customHeight="1" x14ac:dyDescent="0.3">
      <c r="A8" s="432" t="s">
        <v>91</v>
      </c>
      <c r="B8" s="432"/>
      <c r="C8" s="434" t="s">
        <v>460</v>
      </c>
      <c r="D8" s="425"/>
      <c r="E8" s="425"/>
      <c r="F8" s="425"/>
      <c r="G8" s="425"/>
      <c r="H8" s="425"/>
      <c r="I8" s="425"/>
      <c r="J8" s="425"/>
      <c r="K8" s="425"/>
      <c r="L8" s="425"/>
      <c r="M8" s="425"/>
      <c r="N8" s="425"/>
      <c r="O8" s="191"/>
      <c r="P8" s="192"/>
      <c r="Q8" s="190"/>
      <c r="R8" s="190"/>
      <c r="S8" s="190"/>
      <c r="T8" s="190"/>
      <c r="U8" s="190"/>
      <c r="V8" s="190"/>
      <c r="W8" s="190"/>
      <c r="X8" s="190"/>
      <c r="Y8" s="190"/>
      <c r="Z8" s="190"/>
      <c r="AA8" s="190"/>
      <c r="AB8" s="190"/>
      <c r="AC8" s="190"/>
      <c r="AD8" s="190"/>
      <c r="AE8" s="190"/>
      <c r="AF8" s="190"/>
      <c r="AG8" s="190"/>
      <c r="AH8" s="190"/>
      <c r="AI8" s="190"/>
      <c r="AJ8" s="190"/>
      <c r="AK8" s="19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26" t="s">
        <v>92</v>
      </c>
      <c r="B9" s="426"/>
      <c r="C9" s="426"/>
      <c r="D9" s="426"/>
      <c r="E9" s="426"/>
      <c r="F9" s="426"/>
      <c r="G9" s="426"/>
      <c r="H9" s="426" t="s">
        <v>93</v>
      </c>
      <c r="I9" s="426"/>
      <c r="J9" s="426"/>
      <c r="K9" s="426"/>
      <c r="L9" s="426"/>
      <c r="M9" s="426"/>
      <c r="N9" s="426"/>
      <c r="O9" s="426" t="s">
        <v>94</v>
      </c>
      <c r="P9" s="426"/>
      <c r="Q9" s="426"/>
      <c r="R9" s="426"/>
      <c r="S9" s="426"/>
      <c r="T9" s="426"/>
      <c r="U9" s="426"/>
      <c r="V9" s="426"/>
      <c r="W9" s="426"/>
      <c r="X9" s="426" t="s">
        <v>95</v>
      </c>
      <c r="Y9" s="426"/>
      <c r="Z9" s="426"/>
      <c r="AA9" s="426"/>
      <c r="AB9" s="426"/>
      <c r="AC9" s="426"/>
      <c r="AD9" s="426"/>
      <c r="AE9" s="426" t="s">
        <v>96</v>
      </c>
      <c r="AF9" s="426"/>
      <c r="AG9" s="426"/>
      <c r="AH9" s="426"/>
      <c r="AI9" s="426"/>
      <c r="AJ9" s="426"/>
      <c r="AK9" s="426"/>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33" t="s">
        <v>97</v>
      </c>
      <c r="B10" s="426" t="s">
        <v>22</v>
      </c>
      <c r="C10" s="422" t="s">
        <v>24</v>
      </c>
      <c r="D10" s="422" t="s">
        <v>26</v>
      </c>
      <c r="E10" s="426" t="s">
        <v>28</v>
      </c>
      <c r="F10" s="422" t="s">
        <v>30</v>
      </c>
      <c r="G10" s="422" t="s">
        <v>98</v>
      </c>
      <c r="H10" s="422" t="s">
        <v>99</v>
      </c>
      <c r="I10" s="426" t="s">
        <v>100</v>
      </c>
      <c r="J10" s="422" t="s">
        <v>101</v>
      </c>
      <c r="K10" s="422" t="s">
        <v>102</v>
      </c>
      <c r="L10" s="422" t="s">
        <v>103</v>
      </c>
      <c r="M10" s="426" t="s">
        <v>100</v>
      </c>
      <c r="N10" s="422" t="s">
        <v>36</v>
      </c>
      <c r="O10" s="423" t="s">
        <v>104</v>
      </c>
      <c r="P10" s="422" t="s">
        <v>38</v>
      </c>
      <c r="Q10" s="422" t="s">
        <v>40</v>
      </c>
      <c r="R10" s="422" t="s">
        <v>105</v>
      </c>
      <c r="S10" s="422"/>
      <c r="T10" s="422"/>
      <c r="U10" s="422"/>
      <c r="V10" s="422"/>
      <c r="W10" s="422"/>
      <c r="X10" s="423" t="s">
        <v>106</v>
      </c>
      <c r="Y10" s="423" t="s">
        <v>107</v>
      </c>
      <c r="Z10" s="423" t="s">
        <v>100</v>
      </c>
      <c r="AA10" s="423" t="s">
        <v>108</v>
      </c>
      <c r="AB10" s="423" t="s">
        <v>100</v>
      </c>
      <c r="AC10" s="423" t="s">
        <v>109</v>
      </c>
      <c r="AD10" s="423" t="s">
        <v>56</v>
      </c>
      <c r="AE10" s="422" t="s">
        <v>96</v>
      </c>
      <c r="AF10" s="422" t="s">
        <v>110</v>
      </c>
      <c r="AG10" s="422" t="s">
        <v>111</v>
      </c>
      <c r="AH10" s="422" t="s">
        <v>112</v>
      </c>
      <c r="AI10" s="422" t="s">
        <v>113</v>
      </c>
      <c r="AJ10" s="422" t="s">
        <v>114</v>
      </c>
      <c r="AK10" s="422"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33"/>
      <c r="B11" s="426"/>
      <c r="C11" s="422"/>
      <c r="D11" s="422"/>
      <c r="E11" s="426"/>
      <c r="F11" s="422"/>
      <c r="G11" s="422"/>
      <c r="H11" s="422"/>
      <c r="I11" s="426"/>
      <c r="J11" s="422"/>
      <c r="K11" s="422"/>
      <c r="L11" s="426"/>
      <c r="M11" s="426"/>
      <c r="N11" s="422"/>
      <c r="O11" s="423"/>
      <c r="P11" s="422"/>
      <c r="Q11" s="422"/>
      <c r="R11" s="193" t="s">
        <v>115</v>
      </c>
      <c r="S11" s="193" t="s">
        <v>116</v>
      </c>
      <c r="T11" s="193" t="s">
        <v>117</v>
      </c>
      <c r="U11" s="193" t="s">
        <v>118</v>
      </c>
      <c r="V11" s="193" t="s">
        <v>119</v>
      </c>
      <c r="W11" s="193" t="s">
        <v>120</v>
      </c>
      <c r="X11" s="423"/>
      <c r="Y11" s="423"/>
      <c r="Z11" s="423"/>
      <c r="AA11" s="423"/>
      <c r="AB11" s="423"/>
      <c r="AC11" s="423"/>
      <c r="AD11" s="423"/>
      <c r="AE11" s="422"/>
      <c r="AF11" s="422"/>
      <c r="AG11" s="422"/>
      <c r="AH11" s="422"/>
      <c r="AI11" s="422"/>
      <c r="AJ11" s="422"/>
      <c r="AK11" s="422"/>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194">
        <v>1</v>
      </c>
      <c r="B12" s="195" t="s">
        <v>247</v>
      </c>
      <c r="C12" s="195" t="s">
        <v>252</v>
      </c>
      <c r="D12" s="195" t="s">
        <v>248</v>
      </c>
      <c r="E12" s="196" t="str">
        <f>+IF(ISTEXT(D12)=TRUE,CONCATENATE(B12," por ",C12," debido a ",D12),"DILIGENCIE LAS CASILLAS ANTERIORES")</f>
        <v>Posibilidad de afectación Económico y Reputacional por Investigaciones disciplinarias y sanciones por entes de control debido a al incumplimiento en la entrega de los informes al Concejo Municipal en los plazos establecidos en ley</v>
      </c>
      <c r="F12" s="195" t="s">
        <v>121</v>
      </c>
      <c r="G12" s="197">
        <v>4</v>
      </c>
      <c r="H12" s="198" t="str">
        <f>IF(G12&lt;=0,"",IF(G12&lt;=2,"Muy Baja",IF(G12&lt;=24,"Baja",IF(G12&lt;=500,"Media",IF(G12&lt;=5000,"Alta","Muy Alta")))))</f>
        <v>Baja</v>
      </c>
      <c r="I12" s="199">
        <f>IF(H12="","",IF(H12="Muy Baja",0.2,IF(H12="Baja",0.4,IF(H12="Media",0.6,IF(H12="Alta",0.8,IF(H12="Muy Alta",1,))))))</f>
        <v>0.4</v>
      </c>
      <c r="J12" s="200" t="s">
        <v>189</v>
      </c>
      <c r="K12" s="199" t="str">
        <f ca="1">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198" t="str">
        <f ca="1">IF(OR(K12='Tabla Impacto'!$C$11,K12='Tabla Impacto'!$D$11),"Leve",IF(OR(K12='Tabla Impacto'!$C$12,K12='Tabla Impacto'!$D$12),"Menor",IF(OR(K12='Tabla Impacto'!$C$13,K12='Tabla Impacto'!$D$13),"Moderado",IF(OR(K12='Tabla Impacto'!$C$14,K12='Tabla Impacto'!$D$14),"Mayor",IF(OR(K12='Tabla Impacto'!$C$15,K12='Tabla Impacto'!$D$15),"Catastrófico","")))))</f>
        <v>Mayor</v>
      </c>
      <c r="M12" s="199">
        <f ca="1">IF(L12="","",IF(L12="Leve",0.2,IF(L12="Menor",0.4,IF(L12="Moderado",0.6,IF(L12="Mayor",0.8,IF(L12="Catastrófico",1,))))))</f>
        <v>0.8</v>
      </c>
      <c r="N12" s="201"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94">
        <v>1</v>
      </c>
      <c r="P12" s="202" t="s">
        <v>249</v>
      </c>
      <c r="Q12" s="203" t="str">
        <f>IF(OR(R12="Preventivo",R12="Detectivo"),"Probabilidad",IF(R12="Correctivo","Impacto",""))</f>
        <v>Probabilidad</v>
      </c>
      <c r="R12" s="204" t="s">
        <v>123</v>
      </c>
      <c r="S12" s="204" t="s">
        <v>124</v>
      </c>
      <c r="T12" s="205" t="str">
        <f>IF(AND(R12="Preventivo",S12="Automático"),"50%",IF(AND(R12="Preventivo",S12="Manual"),"40%",IF(AND(R12="Detectivo",S12="Automático"),"40%",IF(AND(R12="Detectivo",S12="Manual"),"30%",IF(AND(R12="Correctivo",S12="Automático"),"35%",IF(AND(R12="Correctivo",S12="Manual"),"25%",""))))))</f>
        <v>40%</v>
      </c>
      <c r="U12" s="204" t="s">
        <v>213</v>
      </c>
      <c r="V12" s="204" t="s">
        <v>126</v>
      </c>
      <c r="W12" s="204" t="s">
        <v>127</v>
      </c>
      <c r="X12" s="206">
        <f>IFERROR(IF(Q12="Probabilidad",(I12-(+I12*T12)),IF(Q12="Impacto",I12,"")),"")</f>
        <v>0.24</v>
      </c>
      <c r="Y12" s="207" t="str">
        <f>IFERROR(IF(X12="","",IF(X12&lt;=0.2,"Muy Baja",IF(X12&lt;=0.4,"Baja",IF(X12&lt;=0.6,"Media",IF(X12&lt;=0.8,"Alta","Muy Alta"))))),"")</f>
        <v>Baja</v>
      </c>
      <c r="Z12" s="205">
        <f>+X12</f>
        <v>0.24</v>
      </c>
      <c r="AA12" s="207" t="str">
        <f ca="1">IFERROR(IF(AB12="","",IF(AB12&lt;=0.2,"Leve",IF(AB12&lt;=0.4,"Menor",IF(AB12&lt;=0.6,"Moderado",IF(AB12&lt;=0.8,"Mayor","Catastrófico"))))),"")</f>
        <v>Mayor</v>
      </c>
      <c r="AB12" s="206">
        <f ca="1">IFERROR(IF(Q13="Impacto",(M13-(+M13*T13)),IF(Q13="Probabilidad",M13,"")),"")</f>
        <v>0.8</v>
      </c>
      <c r="AC12" s="208"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204" t="s">
        <v>128</v>
      </c>
      <c r="AE12" s="209" t="s">
        <v>250</v>
      </c>
      <c r="AF12" s="209" t="s">
        <v>251</v>
      </c>
      <c r="AG12" s="210">
        <v>46023</v>
      </c>
      <c r="AH12" s="210">
        <v>46387</v>
      </c>
      <c r="AI12" s="211"/>
      <c r="AJ12" s="212"/>
      <c r="AK12" s="197"/>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ht="69.75" customHeight="1" x14ac:dyDescent="0.3">
      <c r="A13" s="416">
        <v>2</v>
      </c>
      <c r="B13" s="417" t="s">
        <v>247</v>
      </c>
      <c r="C13" s="417" t="s">
        <v>252</v>
      </c>
      <c r="D13" s="417" t="s">
        <v>462</v>
      </c>
      <c r="E13" s="421" t="str">
        <f>+IF(ISTEXT(D13)=TRUE,CONCATENATE(B13," por ",C13," debido a ",D13),"DILIGENCIE LAS CASILLAS ANTERIORES")</f>
        <v>Posibilidad de afectación Económico y Reputacional por Investigaciones disciplinarias y sanciones por entes de control debido a incumplimiento de los proyectos contenidos en el Plan de Desarrollo Municipal</v>
      </c>
      <c r="F13" s="417" t="s">
        <v>121</v>
      </c>
      <c r="G13" s="418">
        <v>12</v>
      </c>
      <c r="H13" s="414" t="str">
        <f>IF(G13&lt;=0,"",IF(G13&lt;=2,"Muy Baja",IF(G13&lt;=24,"Baja",IF(G13&lt;=500,"Media",IF(G13&lt;=5000,"Alta","Muy Alta")))))</f>
        <v>Baja</v>
      </c>
      <c r="I13" s="413">
        <f>IF(H13="","",IF(H13="Muy Baja",0.2,IF(H13="Baja",0.4,IF(H13="Media",0.6,IF(H13="Alta",0.8,IF(H13="Muy Alta",1,))))))</f>
        <v>0.4</v>
      </c>
      <c r="J13" s="419" t="s">
        <v>189</v>
      </c>
      <c r="K13" s="413" t="str">
        <f ca="1">IF(NOT(ISERROR(MATCH(J13,'Tabla Impacto'!$B$221:$B$223,0))),'Tabla Impacto'!$F$223&amp;"Por favor no seleccionar los criterios de impacto(Afectación Económica o presupuestal y Pérdida Reputacional)",J13)</f>
        <v xml:space="preserve">     El riesgo afecta la imagen de de la entidad con efecto publicitario sostenido a nivel de sector administrativo, nivel departamental o municipal</v>
      </c>
      <c r="L13" s="414" t="str">
        <f ca="1">IF(OR(K13='Tabla Impacto'!$C$11,K13='Tabla Impacto'!$D$11),"Leve",IF(OR(K13='Tabla Impacto'!$C$12,K13='Tabla Impacto'!$D$12),"Menor",IF(OR(K13='Tabla Impacto'!$C$13,K13='Tabla Impacto'!$D$13),"Moderado",IF(OR(K13='Tabla Impacto'!$C$14,K13='Tabla Impacto'!$D$14),"Mayor",IF(OR(K13='Tabla Impacto'!$C$15,K13='Tabla Impacto'!$D$15),"Catastrófico","")))))</f>
        <v>Mayor</v>
      </c>
      <c r="M13" s="413">
        <f ca="1">IF(L13="","",IF(L13="Leve",0.2,IF(L13="Menor",0.4,IF(L13="Moderado",0.6,IF(L13="Mayor",0.8,IF(L13="Catastrófico",1,))))))</f>
        <v>0.8</v>
      </c>
      <c r="N13" s="415" t="str">
        <f ca="1">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Alto</v>
      </c>
      <c r="O13" s="416">
        <v>1</v>
      </c>
      <c r="P13" s="411" t="s">
        <v>253</v>
      </c>
      <c r="Q13" s="412" t="str">
        <f>IF(OR(R13="Preventivo",R13="Detectivo"),"Probabilidad",IF(R13="Correctivo","Impacto",""))</f>
        <v>Probabilidad</v>
      </c>
      <c r="R13" s="409" t="s">
        <v>123</v>
      </c>
      <c r="S13" s="409" t="s">
        <v>124</v>
      </c>
      <c r="T13" s="406" t="str">
        <f>IF(AND(R13="Preventivo",S13="Automático"),"50%",IF(AND(R13="Preventivo",S13="Manual"),"40%",IF(AND(R13="Detectivo",S13="Automático"),"40%",IF(AND(R13="Detectivo",S13="Manual"),"30%",IF(AND(R13="Correctivo",S13="Automático"),"35%",IF(AND(R13="Correctivo",S13="Manual"),"25%",""))))))</f>
        <v>40%</v>
      </c>
      <c r="U13" s="409" t="s">
        <v>213</v>
      </c>
      <c r="V13" s="409" t="s">
        <v>126</v>
      </c>
      <c r="W13" s="409" t="s">
        <v>127</v>
      </c>
      <c r="X13" s="410">
        <f>IFERROR(IF(Q13="Probabilidad",(I13-(+I13*T13)),IF(Q13="Impacto",I13,"")),"")</f>
        <v>0.24</v>
      </c>
      <c r="Y13" s="407" t="str">
        <f>IFERROR(IF(X13="","",IF(X13&lt;=0.2,"Muy Baja",IF(X13&lt;=0.4,"Baja",IF(X13&lt;=0.6,"Media",IF(X13&lt;=0.8,"Alta","Muy Alta"))))),"")</f>
        <v>Baja</v>
      </c>
      <c r="Z13" s="406">
        <f>+X13</f>
        <v>0.24</v>
      </c>
      <c r="AA13" s="407" t="str">
        <f ca="1">IFERROR(IF(AB13="","",IF(AB13&lt;=0.2,"Leve",IF(AB13&lt;=0.4,"Menor",IF(AB13&lt;=0.6,"Moderado",IF(AB13&lt;=0.8,"Mayor","Catastrófico"))))),"")</f>
        <v>Mayor</v>
      </c>
      <c r="AB13" s="406">
        <f ca="1">IFERROR(IF(Q13="Impacto",(M13-(+M13*T13)),IF(Q13="Probabilidad",M13,"")),"")</f>
        <v>0.8</v>
      </c>
      <c r="AC13" s="408" t="str">
        <f ca="1">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409" t="s">
        <v>128</v>
      </c>
      <c r="AE13" s="213" t="s">
        <v>254</v>
      </c>
      <c r="AF13" s="214" t="s">
        <v>255</v>
      </c>
      <c r="AG13" s="210">
        <v>46023</v>
      </c>
      <c r="AH13" s="210">
        <v>46368</v>
      </c>
      <c r="AI13" s="215"/>
      <c r="AJ13" s="216"/>
      <c r="AK13" s="21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row>
    <row r="14" spans="1:100" ht="88.5" customHeight="1" x14ac:dyDescent="0.3">
      <c r="A14" s="416"/>
      <c r="B14" s="417"/>
      <c r="C14" s="417"/>
      <c r="D14" s="417"/>
      <c r="E14" s="421" t="str">
        <f t="shared" ref="E14" si="0">+IF(ISTEXT(D14)=TRUE,CONCATENATE(B14," POR ",C14," DEBIDO A ",D14),"DILIGENCIE LAS CASILLAS ANTERIORES")</f>
        <v>DILIGENCIE LAS CASILLAS ANTERIORES</v>
      </c>
      <c r="F14" s="417"/>
      <c r="G14" s="418"/>
      <c r="H14" s="414"/>
      <c r="I14" s="413"/>
      <c r="J14" s="419"/>
      <c r="K14" s="413"/>
      <c r="L14" s="414"/>
      <c r="M14" s="413"/>
      <c r="N14" s="415"/>
      <c r="O14" s="416"/>
      <c r="P14" s="411"/>
      <c r="Q14" s="412"/>
      <c r="R14" s="409"/>
      <c r="S14" s="409"/>
      <c r="T14" s="406"/>
      <c r="U14" s="409"/>
      <c r="V14" s="409"/>
      <c r="W14" s="409"/>
      <c r="X14" s="410"/>
      <c r="Y14" s="407"/>
      <c r="Z14" s="406"/>
      <c r="AA14" s="407"/>
      <c r="AB14" s="406"/>
      <c r="AC14" s="408"/>
      <c r="AD14" s="409"/>
      <c r="AE14" s="213" t="s">
        <v>256</v>
      </c>
      <c r="AF14" s="214" t="s">
        <v>255</v>
      </c>
      <c r="AG14" s="210">
        <v>46023</v>
      </c>
      <c r="AH14" s="210">
        <v>46387</v>
      </c>
      <c r="AI14" s="215"/>
      <c r="AJ14" s="216"/>
      <c r="AK14" s="21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row>
    <row r="15" spans="1:100" ht="69.75" customHeight="1" x14ac:dyDescent="0.3">
      <c r="A15" s="420" t="s">
        <v>416</v>
      </c>
      <c r="B15" s="417" t="s">
        <v>245</v>
      </c>
      <c r="C15" s="417" t="s">
        <v>461</v>
      </c>
      <c r="D15" s="417" t="s">
        <v>415</v>
      </c>
      <c r="E15" s="421" t="str">
        <f>+IF(ISTEXT(D15)=TRUE,CONCATENATE(B15," por ",C15," debido a ",D15),"DILIGENCIE LAS CASILLAS ANTERIORES")</f>
        <v xml:space="preserve">Posibilidad de afectación Económico por Pago de sanción e intereses moratorios  debido a  Trámite inoportuno a los requerimientos de los entes de control y vigilancia, de acuerdo con sus linemientos y términos de ley </v>
      </c>
      <c r="F15" s="417" t="s">
        <v>121</v>
      </c>
      <c r="G15" s="418">
        <v>12</v>
      </c>
      <c r="H15" s="414" t="str">
        <f>IF(G15&lt;=0,"",IF(G15&lt;=2,"Muy Baja",IF(G15&lt;=24,"Baja",IF(G15&lt;=500,"Media",IF(G15&lt;=5000,"Alta","Muy Alta")))))</f>
        <v>Baja</v>
      </c>
      <c r="I15" s="413">
        <f>IF(H15="","",IF(H15="Muy Baja",0.2,IF(H15="Baja",0.4,IF(H15="Media",0.6,IF(H15="Alta",0.8,IF(H15="Muy Alta",1,))))))</f>
        <v>0.4</v>
      </c>
      <c r="J15" s="419" t="s">
        <v>122</v>
      </c>
      <c r="K15" s="413" t="str">
        <f ca="1">IF(NOT(ISERROR(MATCH(J15,'Tabla Impacto'!$B$221:$B$223,0))),'Tabla Impacto'!$F$223&amp;"Por favor no seleccionar los criterios de impacto(Afectación Económica o presupuestal y Pérdida Reputacional)",J15)</f>
        <v xml:space="preserve">     Entre 10 y 50 SMLMV </v>
      </c>
      <c r="L15" s="414" t="str">
        <f ca="1">IF(OR(K15='Tabla Impacto'!$C$11,K15='Tabla Impacto'!$D$11),"Leve",IF(OR(K15='Tabla Impacto'!$C$12,K15='Tabla Impacto'!$D$12),"Menor",IF(OR(K15='Tabla Impacto'!$C$13,K15='Tabla Impacto'!$D$13),"Moderado",IF(OR(K15='Tabla Impacto'!$C$14,K15='Tabla Impacto'!$D$14),"Mayor",IF(OR(K15='Tabla Impacto'!$C$15,K15='Tabla Impacto'!$D$15),"Catastrófico","")))))</f>
        <v>Menor</v>
      </c>
      <c r="M15" s="413">
        <f ca="1">IF(L15="","",IF(L15="Leve",0.2,IF(L15="Menor",0.4,IF(L15="Moderado",0.6,IF(L15="Mayor",0.8,IF(L15="Catastrófico",1,))))))</f>
        <v>0.4</v>
      </c>
      <c r="N15" s="415"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416">
        <v>1</v>
      </c>
      <c r="P15" s="411" t="s">
        <v>417</v>
      </c>
      <c r="Q15" s="412" t="str">
        <f>IF(OR(R15="Preventivo",R15="Detectivo"),"Probabilidad",IF(R15="Correctivo","Impacto",""))</f>
        <v>Probabilidad</v>
      </c>
      <c r="R15" s="409" t="s">
        <v>123</v>
      </c>
      <c r="S15" s="409" t="s">
        <v>124</v>
      </c>
      <c r="T15" s="406" t="str">
        <f>IF(AND(R15="Preventivo",S15="Automático"),"50%",IF(AND(R15="Preventivo",S15="Manual"),"40%",IF(AND(R15="Detectivo",S15="Automático"),"40%",IF(AND(R15="Detectivo",S15="Manual"),"30%",IF(AND(R15="Correctivo",S15="Automático"),"35%",IF(AND(R15="Correctivo",S15="Manual"),"25%",""))))))</f>
        <v>40%</v>
      </c>
      <c r="U15" s="409" t="s">
        <v>213</v>
      </c>
      <c r="V15" s="409" t="s">
        <v>126</v>
      </c>
      <c r="W15" s="409" t="s">
        <v>127</v>
      </c>
      <c r="X15" s="410">
        <f>IFERROR(IF(Q15="Probabilidad",(I15-(+I15*T15)),IF(Q15="Impacto",I15,"")),"")</f>
        <v>0.24</v>
      </c>
      <c r="Y15" s="407" t="str">
        <f>IFERROR(IF(X15="","",IF(X15&lt;=0.2,"Muy Baja",IF(X15&lt;=0.4,"Baja",IF(X15&lt;=0.6,"Media",IF(X15&lt;=0.8,"Alta","Muy Alta"))))),"")</f>
        <v>Baja</v>
      </c>
      <c r="Z15" s="406">
        <f>+X15</f>
        <v>0.24</v>
      </c>
      <c r="AA15" s="407" t="str">
        <f ca="1">IFERROR(IF(AB15="","",IF(AB15&lt;=0.2,"Leve",IF(AB15&lt;=0.4,"Menor",IF(AB15&lt;=0.6,"Moderado",IF(AB15&lt;=0.8,"Mayor","Catastrófico"))))),"")</f>
        <v>Menor</v>
      </c>
      <c r="AB15" s="406">
        <f ca="1">IFERROR(IF(Q15="Impacto",(M15-(+M15*T15)),IF(Q15="Probabilidad",M15,"")),"")</f>
        <v>0.4</v>
      </c>
      <c r="AC15" s="408"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409" t="s">
        <v>128</v>
      </c>
      <c r="AE15" s="213" t="s">
        <v>463</v>
      </c>
      <c r="AF15" s="214" t="s">
        <v>464</v>
      </c>
      <c r="AG15" s="210">
        <v>46023</v>
      </c>
      <c r="AH15" s="210">
        <v>46387</v>
      </c>
      <c r="AI15" s="215"/>
      <c r="AJ15" s="216"/>
      <c r="AK15" s="21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row>
    <row r="16" spans="1:100" ht="88.5" customHeight="1" x14ac:dyDescent="0.3">
      <c r="A16" s="416"/>
      <c r="B16" s="417"/>
      <c r="C16" s="417"/>
      <c r="D16" s="417"/>
      <c r="E16" s="421" t="str">
        <f t="shared" ref="E16" si="1">+IF(ISTEXT(D16)=TRUE,CONCATENATE(B16," POR ",C16," DEBIDO A ",D16),"DILIGENCIE LAS CASILLAS ANTERIORES")</f>
        <v>DILIGENCIE LAS CASILLAS ANTERIORES</v>
      </c>
      <c r="F16" s="417"/>
      <c r="G16" s="418"/>
      <c r="H16" s="414"/>
      <c r="I16" s="413"/>
      <c r="J16" s="419"/>
      <c r="K16" s="413"/>
      <c r="L16" s="414"/>
      <c r="M16" s="413"/>
      <c r="N16" s="415"/>
      <c r="O16" s="416"/>
      <c r="P16" s="411"/>
      <c r="Q16" s="412"/>
      <c r="R16" s="409"/>
      <c r="S16" s="409"/>
      <c r="T16" s="406"/>
      <c r="U16" s="409"/>
      <c r="V16" s="409"/>
      <c r="W16" s="409"/>
      <c r="X16" s="410"/>
      <c r="Y16" s="407"/>
      <c r="Z16" s="406"/>
      <c r="AA16" s="407"/>
      <c r="AB16" s="406"/>
      <c r="AC16" s="408"/>
      <c r="AD16" s="409"/>
      <c r="AE16" s="213"/>
      <c r="AF16" s="214"/>
      <c r="AG16" s="210"/>
      <c r="AH16" s="210"/>
      <c r="AI16" s="215"/>
      <c r="AJ16" s="216"/>
      <c r="AK16" s="21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row>
    <row r="17" spans="1:46" x14ac:dyDescent="0.3">
      <c r="A17" s="26"/>
      <c r="B17" s="26"/>
      <c r="C17" s="26"/>
      <c r="D17" s="26"/>
      <c r="E17" s="7"/>
      <c r="F17" s="25"/>
      <c r="G17" s="7"/>
      <c r="H17" s="7"/>
      <c r="I17" s="7"/>
      <c r="J17" s="7"/>
      <c r="K17" s="7"/>
      <c r="L17" s="7"/>
      <c r="M17" s="7"/>
      <c r="N17" s="7"/>
      <c r="O17" s="25"/>
      <c r="P17" s="14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row>
    <row r="18" spans="1:46" x14ac:dyDescent="0.3">
      <c r="A18" s="26"/>
      <c r="B18" s="26"/>
      <c r="C18" s="26"/>
      <c r="D18" s="26"/>
      <c r="E18" s="7"/>
      <c r="F18" s="25"/>
      <c r="G18" s="7"/>
      <c r="H18" s="7"/>
      <c r="I18" s="7"/>
      <c r="J18" s="7"/>
      <c r="K18" s="7"/>
      <c r="L18" s="7"/>
      <c r="M18" s="7"/>
      <c r="N18" s="7"/>
      <c r="O18" s="25"/>
      <c r="P18" s="14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row>
    <row r="19" spans="1:46"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46"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46"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46"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46" x14ac:dyDescent="0.3">
      <c r="A24" s="26"/>
      <c r="B24" s="26"/>
      <c r="C24" s="18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46"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46"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46"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46"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46"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46"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46"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46"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3">
      <c r="A50" s="26"/>
      <c r="B50" s="26"/>
      <c r="C50" s="26"/>
      <c r="D50" s="26"/>
      <c r="E50" s="7"/>
      <c r="F50" s="25"/>
      <c r="G50" s="7"/>
      <c r="H50" s="7"/>
      <c r="I50" s="7"/>
      <c r="J50" s="7"/>
      <c r="K50" s="7"/>
      <c r="L50" s="7"/>
      <c r="M50" s="7"/>
      <c r="N50" s="7"/>
      <c r="O50" s="25"/>
      <c r="P50" s="14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row r="51" spans="1:46" x14ac:dyDescent="0.3">
      <c r="A51" s="26"/>
      <c r="B51" s="26"/>
      <c r="C51" s="26"/>
      <c r="D51" s="26"/>
      <c r="E51" s="7"/>
      <c r="F51" s="25"/>
      <c r="G51" s="7"/>
      <c r="H51" s="7"/>
      <c r="I51" s="7"/>
      <c r="J51" s="7"/>
      <c r="K51" s="7"/>
      <c r="L51" s="7"/>
      <c r="M51" s="7"/>
      <c r="N51" s="7"/>
      <c r="O51" s="25"/>
      <c r="P51" s="14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row>
  </sheetData>
  <dataConsolidate/>
  <mergeCells count="110">
    <mergeCell ref="K13:K14"/>
    <mergeCell ref="N10:N11"/>
    <mergeCell ref="J10:J11"/>
    <mergeCell ref="K10:K11"/>
    <mergeCell ref="Q10:Q11"/>
    <mergeCell ref="O10:O11"/>
    <mergeCell ref="P10:P11"/>
    <mergeCell ref="N13:N14"/>
    <mergeCell ref="M13:M14"/>
    <mergeCell ref="L13:L14"/>
    <mergeCell ref="M10:M11"/>
    <mergeCell ref="A6:B6"/>
    <mergeCell ref="A7:B7"/>
    <mergeCell ref="A8:B8"/>
    <mergeCell ref="A10:A11"/>
    <mergeCell ref="F10:F11"/>
    <mergeCell ref="E10:E11"/>
    <mergeCell ref="D10:D11"/>
    <mergeCell ref="C10:C11"/>
    <mergeCell ref="B10:B11"/>
    <mergeCell ref="C7:N7"/>
    <mergeCell ref="C8:N8"/>
    <mergeCell ref="A1:D4"/>
    <mergeCell ref="C6:N6"/>
    <mergeCell ref="A9:G9"/>
    <mergeCell ref="H9:N9"/>
    <mergeCell ref="AH10:AH11"/>
    <mergeCell ref="O6:Q6"/>
    <mergeCell ref="O9:W9"/>
    <mergeCell ref="X9:AD9"/>
    <mergeCell ref="AE9:AK9"/>
    <mergeCell ref="AE10:AE11"/>
    <mergeCell ref="AK10:AK11"/>
    <mergeCell ref="AJ1:AK1"/>
    <mergeCell ref="AJ2:AK2"/>
    <mergeCell ref="AJ3:AK3"/>
    <mergeCell ref="AJ4:AK4"/>
    <mergeCell ref="E1:AI4"/>
    <mergeCell ref="AA10:AA11"/>
    <mergeCell ref="Y10:Y11"/>
    <mergeCell ref="Z10:Z11"/>
    <mergeCell ref="R10:W10"/>
    <mergeCell ref="G10:G11"/>
    <mergeCell ref="H10:H11"/>
    <mergeCell ref="I10:I11"/>
    <mergeCell ref="L10:L11"/>
    <mergeCell ref="AJ10:AJ11"/>
    <mergeCell ref="AI10:AI11"/>
    <mergeCell ref="AG10:AG11"/>
    <mergeCell ref="AF10:AF11"/>
    <mergeCell ref="X13:X14"/>
    <mergeCell ref="AA13:AA14"/>
    <mergeCell ref="AB13:AB14"/>
    <mergeCell ref="AC13:AC14"/>
    <mergeCell ref="AD13:AD14"/>
    <mergeCell ref="AD10:AD11"/>
    <mergeCell ref="AC10:AC11"/>
    <mergeCell ref="AB10:AB11"/>
    <mergeCell ref="X10:X11"/>
    <mergeCell ref="V13:V14"/>
    <mergeCell ref="Y13:Y14"/>
    <mergeCell ref="Z13:Z14"/>
    <mergeCell ref="O13:O14"/>
    <mergeCell ref="P13:P14"/>
    <mergeCell ref="Q13:Q14"/>
    <mergeCell ref="R13:R14"/>
    <mergeCell ref="S13:S14"/>
    <mergeCell ref="W13:W14"/>
    <mergeCell ref="T13:T14"/>
    <mergeCell ref="U13:U14"/>
    <mergeCell ref="A13:A14"/>
    <mergeCell ref="J13:J14"/>
    <mergeCell ref="I13:I14"/>
    <mergeCell ref="H13:H14"/>
    <mergeCell ref="G13:G14"/>
    <mergeCell ref="F13:F14"/>
    <mergeCell ref="E13:E14"/>
    <mergeCell ref="D13:D14"/>
    <mergeCell ref="C13:C14"/>
    <mergeCell ref="B13:B14"/>
    <mergeCell ref="F15:F16"/>
    <mergeCell ref="G15:G16"/>
    <mergeCell ref="H15:H16"/>
    <mergeCell ref="I15:I16"/>
    <mergeCell ref="J15:J16"/>
    <mergeCell ref="A15:A16"/>
    <mergeCell ref="B15:B16"/>
    <mergeCell ref="C15:C16"/>
    <mergeCell ref="D15:D16"/>
    <mergeCell ref="E15:E16"/>
    <mergeCell ref="P15:P16"/>
    <mergeCell ref="Q15:Q16"/>
    <mergeCell ref="R15:R16"/>
    <mergeCell ref="S15:S16"/>
    <mergeCell ref="T15:T16"/>
    <mergeCell ref="K15:K16"/>
    <mergeCell ref="L15:L16"/>
    <mergeCell ref="M15:M16"/>
    <mergeCell ref="N15:N16"/>
    <mergeCell ref="O15:O16"/>
    <mergeCell ref="Z15:Z16"/>
    <mergeCell ref="AA15:AA16"/>
    <mergeCell ref="AB15:AB16"/>
    <mergeCell ref="AC15:AC16"/>
    <mergeCell ref="AD15:AD16"/>
    <mergeCell ref="U15:U16"/>
    <mergeCell ref="V15:V16"/>
    <mergeCell ref="W15:W16"/>
    <mergeCell ref="X15:X16"/>
    <mergeCell ref="Y15:Y16"/>
  </mergeCells>
  <conditionalFormatting sqref="H12:H13">
    <cfRule type="cellIs" dxfId="727" priority="562" operator="equal">
      <formula>"Baja"</formula>
    </cfRule>
    <cfRule type="cellIs" dxfId="726" priority="561" operator="equal">
      <formula>"Media"</formula>
    </cfRule>
    <cfRule type="cellIs" dxfId="725" priority="560" operator="equal">
      <formula>"Alta"</formula>
    </cfRule>
    <cfRule type="cellIs" dxfId="724" priority="559" operator="equal">
      <formula>"Muy Alta"</formula>
    </cfRule>
    <cfRule type="cellIs" dxfId="723" priority="563" operator="equal">
      <formula>"Muy Baja"</formula>
    </cfRule>
  </conditionalFormatting>
  <conditionalFormatting sqref="H15">
    <cfRule type="cellIs" dxfId="722" priority="25" operator="equal">
      <formula>"Muy Alta"</formula>
    </cfRule>
    <cfRule type="cellIs" dxfId="721" priority="26" operator="equal">
      <formula>"Alta"</formula>
    </cfRule>
    <cfRule type="cellIs" dxfId="720" priority="27" operator="equal">
      <formula>"Media"</formula>
    </cfRule>
    <cfRule type="cellIs" dxfId="719" priority="28" operator="equal">
      <formula>"Baja"</formula>
    </cfRule>
    <cfRule type="cellIs" dxfId="718" priority="29" operator="equal">
      <formula>"Muy Baja"</formula>
    </cfRule>
  </conditionalFormatting>
  <conditionalFormatting sqref="K12:K13">
    <cfRule type="containsText" dxfId="717" priority="241" operator="containsText" text="❌">
      <formula>NOT(ISERROR(SEARCH("❌",K12)))</formula>
    </cfRule>
  </conditionalFormatting>
  <conditionalFormatting sqref="K15">
    <cfRule type="containsText" dxfId="716" priority="5" operator="containsText" text="❌">
      <formula>NOT(ISERROR(SEARCH("❌",K15)))</formula>
    </cfRule>
  </conditionalFormatting>
  <conditionalFormatting sqref="L12:L13">
    <cfRule type="cellIs" dxfId="715" priority="556" operator="equal">
      <formula>"Moderado"</formula>
    </cfRule>
    <cfRule type="cellIs" dxfId="714" priority="558" operator="equal">
      <formula>"Leve"</formula>
    </cfRule>
    <cfRule type="cellIs" dxfId="713" priority="557" operator="equal">
      <formula>"Menor"</formula>
    </cfRule>
    <cfRule type="cellIs" dxfId="712" priority="555" operator="equal">
      <formula>"Mayor"</formula>
    </cfRule>
    <cfRule type="cellIs" dxfId="711" priority="554" operator="equal">
      <formula>"Catastrófico"</formula>
    </cfRule>
  </conditionalFormatting>
  <conditionalFormatting sqref="L15">
    <cfRule type="cellIs" dxfId="710" priority="23" operator="equal">
      <formula>"Menor"</formula>
    </cfRule>
    <cfRule type="cellIs" dxfId="709" priority="24" operator="equal">
      <formula>"Leve"</formula>
    </cfRule>
    <cfRule type="cellIs" dxfId="708" priority="20" operator="equal">
      <formula>"Catastrófico"</formula>
    </cfRule>
    <cfRule type="cellIs" dxfId="707" priority="21" operator="equal">
      <formula>"Mayor"</formula>
    </cfRule>
    <cfRule type="cellIs" dxfId="706" priority="22" operator="equal">
      <formula>"Moderado"</formula>
    </cfRule>
  </conditionalFormatting>
  <conditionalFormatting sqref="N12:N13">
    <cfRule type="cellIs" dxfId="705" priority="480" operator="equal">
      <formula>"Extremo"</formula>
    </cfRule>
    <cfRule type="cellIs" dxfId="704" priority="481" operator="equal">
      <formula>"Alto"</formula>
    </cfRule>
    <cfRule type="cellIs" dxfId="703" priority="483" operator="equal">
      <formula>"Bajo"</formula>
    </cfRule>
    <cfRule type="cellIs" dxfId="702" priority="482" operator="equal">
      <formula>"Moderado"</formula>
    </cfRule>
  </conditionalFormatting>
  <conditionalFormatting sqref="N15">
    <cfRule type="cellIs" dxfId="701" priority="8" operator="equal">
      <formula>"Moderado"</formula>
    </cfRule>
    <cfRule type="cellIs" dxfId="700" priority="6" operator="equal">
      <formula>"Extremo"</formula>
    </cfRule>
    <cfRule type="cellIs" dxfId="699" priority="7" operator="equal">
      <formula>"Alto"</formula>
    </cfRule>
    <cfRule type="cellIs" dxfId="698" priority="9" operator="equal">
      <formula>"Bajo"</formula>
    </cfRule>
  </conditionalFormatting>
  <conditionalFormatting sqref="Y12:Y13">
    <cfRule type="cellIs" dxfId="697" priority="546" operator="equal">
      <formula>"Alta"</formula>
    </cfRule>
    <cfRule type="cellIs" dxfId="696" priority="547" operator="equal">
      <formula>"Media"</formula>
    </cfRule>
    <cfRule type="cellIs" dxfId="695" priority="548" operator="equal">
      <formula>"Baja"</formula>
    </cfRule>
    <cfRule type="cellIs" dxfId="694" priority="549" operator="equal">
      <formula>"Muy Baja"</formula>
    </cfRule>
    <cfRule type="cellIs" dxfId="693" priority="545" operator="equal">
      <formula>"Muy Alta"</formula>
    </cfRule>
  </conditionalFormatting>
  <conditionalFormatting sqref="Y15">
    <cfRule type="cellIs" dxfId="692" priority="19" operator="equal">
      <formula>"Muy Baja"</formula>
    </cfRule>
    <cfRule type="cellIs" dxfId="691" priority="18" operator="equal">
      <formula>"Baja"</formula>
    </cfRule>
    <cfRule type="cellIs" dxfId="690" priority="17" operator="equal">
      <formula>"Media"</formula>
    </cfRule>
    <cfRule type="cellIs" dxfId="689" priority="16" operator="equal">
      <formula>"Alta"</formula>
    </cfRule>
    <cfRule type="cellIs" dxfId="688" priority="15" operator="equal">
      <formula>"Muy Alta"</formula>
    </cfRule>
  </conditionalFormatting>
  <conditionalFormatting sqref="AA12:AA13">
    <cfRule type="cellIs" dxfId="687" priority="540" operator="equal">
      <formula>"Catastrófico"</formula>
    </cfRule>
    <cfRule type="cellIs" dxfId="686" priority="541" operator="equal">
      <formula>"Mayor"</formula>
    </cfRule>
    <cfRule type="cellIs" dxfId="685" priority="542" operator="equal">
      <formula>"Moderado"</formula>
    </cfRule>
    <cfRule type="cellIs" dxfId="684" priority="543" operator="equal">
      <formula>"Menor"</formula>
    </cfRule>
    <cfRule type="cellIs" dxfId="683" priority="544" operator="equal">
      <formula>"Leve"</formula>
    </cfRule>
  </conditionalFormatting>
  <conditionalFormatting sqref="AA15">
    <cfRule type="cellIs" dxfId="682" priority="14" operator="equal">
      <formula>"Leve"</formula>
    </cfRule>
    <cfRule type="cellIs" dxfId="681" priority="13" operator="equal">
      <formula>"Menor"</formula>
    </cfRule>
    <cfRule type="cellIs" dxfId="680" priority="12" operator="equal">
      <formula>"Moderado"</formula>
    </cfRule>
    <cfRule type="cellIs" dxfId="679" priority="11" operator="equal">
      <formula>"Mayor"</formula>
    </cfRule>
    <cfRule type="cellIs" dxfId="678" priority="10" operator="equal">
      <formula>"Catastrófico"</formula>
    </cfRule>
  </conditionalFormatting>
  <conditionalFormatting sqref="AC12:AC13">
    <cfRule type="cellIs" dxfId="677" priority="31" operator="equal">
      <formula>"Alto"</formula>
    </cfRule>
    <cfRule type="cellIs" dxfId="676" priority="32" operator="equal">
      <formula>"Moderado"</formula>
    </cfRule>
    <cfRule type="cellIs" dxfId="675" priority="30" operator="equal">
      <formula>"Extremo"</formula>
    </cfRule>
    <cfRule type="cellIs" dxfId="674" priority="33" operator="equal">
      <formula>"Bajo"</formula>
    </cfRule>
  </conditionalFormatting>
  <conditionalFormatting sqref="AC15">
    <cfRule type="cellIs" dxfId="673" priority="2" operator="equal">
      <formula>"Alto"</formula>
    </cfRule>
    <cfRule type="cellIs" dxfId="672" priority="3" operator="equal">
      <formula>"Moderado"</formula>
    </cfRule>
    <cfRule type="cellIs" dxfId="671" priority="4" operator="equal">
      <formula>"Bajo"</formula>
    </cfRule>
    <cfRule type="cellIs" dxfId="670" priority="1" operator="equal">
      <formula>"Extremo"</formula>
    </cfRule>
  </conditionalFormatting>
  <pageMargins left="0.7" right="0.7" top="0.75" bottom="0.75" header="0.3" footer="0.3"/>
  <pageSetup orientation="portrait" r:id="rId1"/>
  <ignoredErrors>
    <ignoredError sqref="E12:E13 E15" unlocked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75D1A1B4-67E5-410F-9AE3-1D5889D08C45}">
          <x14:formula1>
            <xm:f>'Opciones Tratamiento'!$B$9:$B$10</xm:f>
          </x14:formula1>
          <xm:sqref>AK12 AK14 AK16</xm:sqref>
        </x14:dataValidation>
        <x14:dataValidation type="list" allowBlank="1" showInputMessage="1" showErrorMessage="1" xr:uid="{9E270C78-F98E-4773-932E-5B99AB6DDA9B}">
          <x14:formula1>
            <xm:f>'Tabla Valoración controles'!$D$4:$D$6</xm:f>
          </x14:formula1>
          <xm:sqref>R12:R13 R15</xm:sqref>
        </x14:dataValidation>
        <x14:dataValidation type="list" allowBlank="1" showInputMessage="1" showErrorMessage="1" xr:uid="{25627ED9-9E6E-4CE5-94BB-44A81737BD45}">
          <x14:formula1>
            <xm:f>'Tabla Valoración controles'!$D$7:$D$8</xm:f>
          </x14:formula1>
          <xm:sqref>S12:S13 S15</xm:sqref>
        </x14:dataValidation>
        <x14:dataValidation type="list" allowBlank="1" showInputMessage="1" showErrorMessage="1" xr:uid="{7AFD74D3-D40E-4627-B39C-302C548B2348}">
          <x14:formula1>
            <xm:f>'Tabla Valoración controles'!$D$9:$D$10</xm:f>
          </x14:formula1>
          <xm:sqref>U12:U13 U15</xm:sqref>
        </x14:dataValidation>
        <x14:dataValidation type="list" allowBlank="1" showInputMessage="1" showErrorMessage="1" xr:uid="{667277F0-DA9D-4CFC-9957-806C8A03B6F6}">
          <x14:formula1>
            <xm:f>'Tabla Valoración controles'!$D$11:$D$12</xm:f>
          </x14:formula1>
          <xm:sqref>V12:V13 V15</xm:sqref>
        </x14:dataValidation>
        <x14:dataValidation type="list" allowBlank="1" showInputMessage="1" showErrorMessage="1" xr:uid="{7A4C0894-DC48-457C-9F3D-0CF9D5796F99}">
          <x14:formula1>
            <xm:f>'Tabla Valoración controles'!$D$13:$D$14</xm:f>
          </x14:formula1>
          <xm:sqref>W12:W13 W15</xm:sqref>
        </x14:dataValidation>
        <x14:dataValidation type="list" allowBlank="1" showInputMessage="1" showErrorMessage="1" xr:uid="{0B20904D-2887-43F9-91E6-DEE6BE940FB4}">
          <x14:formula1>
            <xm:f>'Opciones Tratamiento'!$B$13:$B$19</xm:f>
          </x14:formula1>
          <xm:sqref>F12:F13 F15</xm:sqref>
        </x14:dataValidation>
        <x14:dataValidation type="list" allowBlank="1" showInputMessage="1" showErrorMessage="1" xr:uid="{B5385F67-5413-45BB-BEA3-BE93C788802F}">
          <x14:formula1>
            <xm:f>'Opciones Tratamiento'!$E$2:$E$4</xm:f>
          </x14:formula1>
          <xm:sqref>B12:B13 B15</xm:sqref>
        </x14:dataValidation>
        <x14:dataValidation type="list" allowBlank="1" showInputMessage="1" showErrorMessage="1" xr:uid="{ED770418-881C-4706-AA31-86E8FA983AA0}">
          <x14:formula1>
            <xm:f>'Opciones Tratamiento'!$B$2:$B$5</xm:f>
          </x14:formula1>
          <xm:sqref>AD12:AD13 AD15</xm:sqref>
        </x14:dataValidation>
        <x14:dataValidation type="list" allowBlank="1" showInputMessage="1" showErrorMessage="1" xr:uid="{6716CCF1-83C0-49B1-85CA-A70A28359985}">
          <x14:formula1>
            <xm:f>'Tabla Impacto'!$F$210:$F$221</xm:f>
          </x14:formula1>
          <xm:sqref>J12:J13 J15</xm:sqref>
        </x14:dataValidation>
        <x14:dataValidation type="custom" allowBlank="1" showInputMessage="1" showErrorMessage="1" error="Recuerde que las acciones se generan bajo la medida de mitigar el riesgo" xr:uid="{B5DB7E65-1B13-4DAF-BEBC-C6B7B797D1A3}">
          <x14:formula1>
            <xm:f>IF(OR(AD12='Opciones Tratamiento'!$B$2,AD12='Opciones Tratamiento'!$B$3,AD12='Opciones Tratamiento'!$B$4),ISBLANK(AD12),ISTEXT(AD12))</xm:f>
          </x14:formula1>
          <xm:sqref>AE12:AE16</xm:sqref>
        </x14:dataValidation>
        <x14:dataValidation type="custom" allowBlank="1" showInputMessage="1" showErrorMessage="1" error="Recuerde que las acciones se generan bajo la medida de mitigar el riesgo" xr:uid="{CE7AB648-DE07-4CAC-907F-70E9ED7500E5}">
          <x14:formula1>
            <xm:f>IF(OR(AD12='Opciones Tratamiento'!$B$2,AD12='Opciones Tratamiento'!$B$3,AD12='Opciones Tratamiento'!$B$4),ISBLANK(AD12),ISTEXT(AD12))</xm:f>
          </x14:formula1>
          <xm:sqref>AF12:AF16</xm:sqref>
        </x14:dataValidation>
        <x14:dataValidation type="custom" allowBlank="1" showInputMessage="1" showErrorMessage="1" error="Recuerde que las acciones se generan bajo la medida de mitigar el riesgo" xr:uid="{D53F03DB-9249-4B87-B488-3EC538837B23}">
          <x14:formula1>
            <xm:f>IF(OR(AD12='Opciones Tratamiento'!$B$2,AD12='Opciones Tratamiento'!$B$3,AD12='Opciones Tratamiento'!$B$4),ISBLANK(AD12),ISTEXT(AD12))</xm:f>
          </x14:formula1>
          <xm:sqref>AG12:AH16</xm:sqref>
        </x14:dataValidation>
        <x14:dataValidation type="custom" allowBlank="1" showInputMessage="1" showErrorMessage="1" error="Recuerde que las acciones se generan bajo la medida de mitigar el riesgo" xr:uid="{2F36F222-188A-4009-8D4B-D0F50FCB9751}">
          <x14:formula1>
            <xm:f>IF(OR(AD12='Opciones Tratamiento'!$B$2,AD12='Opciones Tratamiento'!$B$3,AD12='Opciones Tratamiento'!$B$4),ISBLANK(AD12),ISTEXT(AD12))</xm:f>
          </x14:formula1>
          <xm:sqref>AI12:AI16</xm:sqref>
        </x14:dataValidation>
        <x14:dataValidation type="custom" allowBlank="1" showInputMessage="1" showErrorMessage="1" error="Recuerde que las acciones se generan bajo la medida de mitigar el riesgo" xr:uid="{157CAFD8-DA31-4FBD-A5F7-6E1754F62296}">
          <x14:formula1>
            <xm:f>IF(OR(AD12='Opciones Tratamiento'!$B$2,AD12='Opciones Tratamiento'!$B$3,AD12='Opciones Tratamiento'!$B$4),ISBLANK(AD12),ISTEXT(AD12))</xm:f>
          </x14:formula1>
          <xm:sqref>AJ12:AJ16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923B9-00C2-AB48-ADF4-4A166286FD49}">
  <sheetPr>
    <tabColor rgb="FF002060"/>
  </sheetPr>
  <dimension ref="A1:CV51"/>
  <sheetViews>
    <sheetView topLeftCell="AB26" zoomScale="110" zoomScaleNormal="110" workbookViewId="0">
      <selection activeCell="AE26" sqref="AE26"/>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349</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350</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72" customHeight="1" x14ac:dyDescent="0.3">
      <c r="A8" s="444" t="s">
        <v>91</v>
      </c>
      <c r="B8" s="444"/>
      <c r="C8" s="445" t="s">
        <v>351</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246</v>
      </c>
      <c r="C12" s="464" t="s">
        <v>352</v>
      </c>
      <c r="D12" s="464" t="s">
        <v>353</v>
      </c>
      <c r="E12" s="465" t="str">
        <f>+IF(ISTEXT(D12)=TRUE,CONCATENATE(B12," por ",C12," debido a ",D12),"DILIGENCIE LAS CASILLAS ANTERIORES")</f>
        <v>Posibilidad de afectación Reputacional por desconocimiento de los lineamientos normativos del Sistema de Gestión debido a planificación inadecuada del sistema de gestión</v>
      </c>
      <c r="F12" s="464" t="s">
        <v>121</v>
      </c>
      <c r="G12" s="460">
        <v>1</v>
      </c>
      <c r="H12" s="461" t="str">
        <f>IF(G12&lt;=0,"",IF(G12&lt;=2,"Muy Baja",IF(G12&lt;=24,"Baja",IF(G12&lt;=500,"Media",IF(G12&lt;=5000,"Alta","Muy Alta")))))</f>
        <v>Muy Baja</v>
      </c>
      <c r="I12" s="462">
        <f>IF(H12="","",IF(H12="Muy Baja",0.2,IF(H12="Baja",0.4,IF(H12="Media",0.6,IF(H12="Alta",0.8,IF(H12="Muy Alta",1,))))))</f>
        <v>0.2</v>
      </c>
      <c r="J12" s="463" t="s">
        <v>130</v>
      </c>
      <c r="K12" s="462" t="str">
        <f ca="1">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61" t="str">
        <f ca="1">IF(OR(K12='Tabla Impacto'!$C$11,K12='Tabla Impacto'!$D$11),"Leve",IF(OR(K12='Tabla Impacto'!$C$12,K12='Tabla Impacto'!$D$12),"Menor",IF(OR(K12='Tabla Impacto'!$C$13,K12='Tabla Impacto'!$D$13),"Moderado",IF(OR(K12='Tabla Impacto'!$C$14,K12='Tabla Impacto'!$D$14),"Mayor",IF(OR(K12='Tabla Impacto'!$C$15,K12='Tabla Impacto'!$D$15),"Catastrófico","")))))</f>
        <v>Moderado</v>
      </c>
      <c r="M12" s="462">
        <f ca="1">IF(L12="","",IF(L12="Leve",0.2,IF(L12="Menor",0.4,IF(L12="Moderado",0.6,IF(L12="Mayor",0.8,IF(L12="Catastrófico",1,))))))</f>
        <v>0.6</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440">
        <v>1</v>
      </c>
      <c r="P12" s="441" t="s">
        <v>354</v>
      </c>
      <c r="Q12" s="470" t="str">
        <f>IF(OR(R12="Preventivo",R12="Detectivo"),"Probabilidad",IF(R12="Correctivo","Impacto",""))</f>
        <v>Probabilidad</v>
      </c>
      <c r="R12" s="471" t="s">
        <v>123</v>
      </c>
      <c r="S12" s="471" t="s">
        <v>124</v>
      </c>
      <c r="T12" s="467" t="str">
        <f>IF(AND(R12="Preventivo",S12="Automático"),"50%",IF(AND(R12="Preventivo",S12="Manual"),"40%",IF(AND(R12="Detectivo",S12="Automático"),"40%",IF(AND(R12="Detectivo",S12="Manual"),"30%",IF(AND(R12="Correctivo",S12="Automático"),"35%",IF(AND(R12="Correctivo",S12="Manual"),"25%",""))))))</f>
        <v>40%</v>
      </c>
      <c r="U12" s="471" t="s">
        <v>125</v>
      </c>
      <c r="V12" s="471" t="s">
        <v>126</v>
      </c>
      <c r="W12" s="471" t="s">
        <v>127</v>
      </c>
      <c r="X12" s="468">
        <f>IFERROR(IF(Q12="Probabilidad",(I12-(+I12*T12)),IF(Q12="Impacto",I12,"")),"")</f>
        <v>0.12</v>
      </c>
      <c r="Y12" s="466" t="str">
        <f>IFERROR(IF(X12="","",IF(X12&lt;=0.2,"Muy Baja",IF(X12&lt;=0.4,"Baja",IF(X12&lt;=0.6,"Media",IF(X12&lt;=0.8,"Alta","Muy Alta"))))),"")</f>
        <v>Muy Baja</v>
      </c>
      <c r="Z12" s="467">
        <f>+X12</f>
        <v>0.12</v>
      </c>
      <c r="AA12" s="466" t="str">
        <f ca="1">IFERROR(IF(AB12="","",IF(AB12&lt;=0.2,"Leve",IF(AB12&lt;=0.4,"Menor",IF(AB12&lt;=0.6,"Moderado",IF(AB12&lt;=0.8,"Mayor","Catastrófico"))))),"")</f>
        <v>Mayor</v>
      </c>
      <c r="AB12" s="468">
        <f ca="1">IFERROR(IF(Q15="Impacto",(M15-(+M15*T15)),IF(Q15="Probabilidad",M15,"")),"")</f>
        <v>0.8</v>
      </c>
      <c r="AC12" s="469"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232" t="s">
        <v>128</v>
      </c>
      <c r="AE12" s="237" t="s">
        <v>355</v>
      </c>
      <c r="AF12" s="237" t="s">
        <v>356</v>
      </c>
      <c r="AG12" s="238">
        <v>46082</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3" customFormat="1" ht="99.95" customHeight="1" x14ac:dyDescent="0.25">
      <c r="A13" s="440"/>
      <c r="B13" s="464"/>
      <c r="C13" s="464"/>
      <c r="D13" s="464"/>
      <c r="E13" s="465"/>
      <c r="F13" s="464"/>
      <c r="G13" s="460"/>
      <c r="H13" s="461"/>
      <c r="I13" s="462"/>
      <c r="J13" s="463"/>
      <c r="K13" s="462"/>
      <c r="L13" s="461"/>
      <c r="M13" s="462"/>
      <c r="N13" s="472"/>
      <c r="O13" s="440"/>
      <c r="P13" s="441"/>
      <c r="Q13" s="470"/>
      <c r="R13" s="471"/>
      <c r="S13" s="471"/>
      <c r="T13" s="467"/>
      <c r="U13" s="471"/>
      <c r="V13" s="471"/>
      <c r="W13" s="471"/>
      <c r="X13" s="468"/>
      <c r="Y13" s="466"/>
      <c r="Z13" s="467"/>
      <c r="AA13" s="466"/>
      <c r="AB13" s="468"/>
      <c r="AC13" s="469"/>
      <c r="AD13" s="232" t="s">
        <v>128</v>
      </c>
      <c r="AE13" s="237" t="s">
        <v>357</v>
      </c>
      <c r="AF13" s="237" t="s">
        <v>356</v>
      </c>
      <c r="AG13" s="238">
        <v>46235</v>
      </c>
      <c r="AH13" s="238">
        <v>46387</v>
      </c>
      <c r="AI13" s="146"/>
      <c r="AJ13" s="106"/>
      <c r="AK13" s="14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row>
    <row r="14" spans="1:100" s="3" customFormat="1" ht="99.95" customHeight="1" x14ac:dyDescent="0.25">
      <c r="A14" s="440"/>
      <c r="B14" s="464"/>
      <c r="C14" s="464"/>
      <c r="D14" s="464"/>
      <c r="E14" s="465"/>
      <c r="F14" s="464"/>
      <c r="G14" s="460"/>
      <c r="H14" s="461"/>
      <c r="I14" s="462"/>
      <c r="J14" s="463"/>
      <c r="K14" s="462"/>
      <c r="L14" s="461"/>
      <c r="M14" s="462"/>
      <c r="N14" s="472"/>
      <c r="O14" s="440"/>
      <c r="P14" s="441"/>
      <c r="Q14" s="470"/>
      <c r="R14" s="471"/>
      <c r="S14" s="471"/>
      <c r="T14" s="467"/>
      <c r="U14" s="471"/>
      <c r="V14" s="471"/>
      <c r="W14" s="471"/>
      <c r="X14" s="468"/>
      <c r="Y14" s="466"/>
      <c r="Z14" s="467"/>
      <c r="AA14" s="466"/>
      <c r="AB14" s="468"/>
      <c r="AC14" s="469"/>
      <c r="AD14" s="232" t="s">
        <v>128</v>
      </c>
      <c r="AE14" s="237" t="s">
        <v>465</v>
      </c>
      <c r="AF14" s="237" t="s">
        <v>356</v>
      </c>
      <c r="AG14" s="238">
        <v>46113</v>
      </c>
      <c r="AH14" s="238">
        <v>46387</v>
      </c>
      <c r="AI14" s="146"/>
      <c r="AJ14" s="106"/>
      <c r="AK14" s="14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row>
    <row r="15" spans="1:100" ht="69.75" customHeight="1" x14ac:dyDescent="0.3">
      <c r="A15" s="440">
        <v>2</v>
      </c>
      <c r="B15" s="441" t="s">
        <v>247</v>
      </c>
      <c r="C15" s="441" t="s">
        <v>359</v>
      </c>
      <c r="D15" s="441" t="s">
        <v>358</v>
      </c>
      <c r="E15" s="442" t="str">
        <f>+IF(ISTEXT(D15)=TRUE,CONCATENATE(B15," por ",C15," debido a ",D15),"DILIGENCIE LAS CASILLAS ANTERIORES")</f>
        <v>Posibilidad de afectación Económico y Reputacional por incumplimiento de las normas SST debido a planificación inadecuada del SGSST</v>
      </c>
      <c r="F15" s="441" t="s">
        <v>121</v>
      </c>
      <c r="G15" s="443">
        <v>365</v>
      </c>
      <c r="H15" s="437" t="str">
        <f>IF(G15&lt;=0,"",IF(G15&lt;=2,"Muy Baja",IF(G15&lt;=24,"Baja",IF(G15&lt;=500,"Media",IF(G15&lt;=5000,"Alta","Muy Alta")))))</f>
        <v>Media</v>
      </c>
      <c r="I15" s="436">
        <f>IF(H15="","",IF(H15="Muy Baja",0.2,IF(H15="Baja",0.4,IF(H15="Media",0.6,IF(H15="Alta",0.8,IF(H15="Muy Alta",1,))))))</f>
        <v>0.6</v>
      </c>
      <c r="J15" s="435" t="s">
        <v>189</v>
      </c>
      <c r="K15" s="436" t="str">
        <f ca="1">IF(NOT(ISERROR(MATCH(J15,'Tabla Impacto'!$B$221:$B$223,0))),'Tabla Impacto'!$F$223&amp;"Por favor no seleccionar los criterios de impacto(Afectación Económica o presupuestal y Pérdida Reputacional)",J15)</f>
        <v xml:space="preserve">     El riesgo afecta la imagen de de la entidad con efecto publicitario sostenido a nivel de sector administrativo, nivel departamental o municipal</v>
      </c>
      <c r="L15" s="437" t="str">
        <f ca="1">IF(OR(K15='Tabla Impacto'!$C$11,K15='Tabla Impacto'!$D$11),"Leve",IF(OR(K15='Tabla Impacto'!$C$12,K15='Tabla Impacto'!$D$12),"Menor",IF(OR(K15='Tabla Impacto'!$C$13,K15='Tabla Impacto'!$D$13),"Moderado",IF(OR(K15='Tabla Impacto'!$C$14,K15='Tabla Impacto'!$D$14),"Mayor",IF(OR(K15='Tabla Impacto'!$C$15,K15='Tabla Impacto'!$D$15),"Catastrófico","")))))</f>
        <v>Mayor</v>
      </c>
      <c r="M15" s="436">
        <f ca="1">IF(L15="","",IF(L15="Leve",0.2,IF(L15="Menor",0.4,IF(L15="Moderado",0.6,IF(L15="Mayor",0.8,IF(L15="Catastrófico",1,))))))</f>
        <v>0.8</v>
      </c>
      <c r="N15" s="438"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Alto</v>
      </c>
      <c r="O15" s="440">
        <v>1</v>
      </c>
      <c r="P15" s="459" t="s">
        <v>360</v>
      </c>
      <c r="Q15" s="470" t="str">
        <f>IF(OR(R15="Preventivo",R15="Detectivo"),"Probabilidad",IF(R15="Correctivo","Impacto",""))</f>
        <v>Probabilidad</v>
      </c>
      <c r="R15" s="457" t="s">
        <v>123</v>
      </c>
      <c r="S15" s="457" t="s">
        <v>124</v>
      </c>
      <c r="T15" s="458" t="str">
        <f>IF(AND(R15="Preventivo",S15="Automático"),"50%",IF(AND(R15="Preventivo",S15="Manual"),"40%",IF(AND(R15="Detectivo",S15="Automático"),"40%",IF(AND(R15="Detectivo",S15="Manual"),"30%",IF(AND(R15="Correctivo",S15="Automático"),"35%",IF(AND(R15="Correctivo",S15="Manual"),"25%",""))))))</f>
        <v>40%</v>
      </c>
      <c r="U15" s="457" t="s">
        <v>125</v>
      </c>
      <c r="V15" s="457" t="s">
        <v>126</v>
      </c>
      <c r="W15" s="457" t="s">
        <v>127</v>
      </c>
      <c r="X15" s="475">
        <f>IFERROR(IF(Q15="Probabilidad",(I15-(+I15*T15)),IF(Q15="Impacto",I15,"")),"")</f>
        <v>0.36</v>
      </c>
      <c r="Y15" s="473" t="str">
        <f>IFERROR(IF(X15="","",IF(X15&lt;=0.2,"Muy Baja",IF(X15&lt;=0.4,"Baja",IF(X15&lt;=0.6,"Media",IF(X15&lt;=0.8,"Alta","Muy Alta"))))),"")</f>
        <v>Baja</v>
      </c>
      <c r="Z15" s="458">
        <f>+X15</f>
        <v>0.36</v>
      </c>
      <c r="AA15" s="473" t="str">
        <f ca="1">IFERROR(IF(AB15="","",IF(AB15&lt;=0.2,"Leve",IF(AB15&lt;=0.4,"Menor",IF(AB15&lt;=0.6,"Moderado",IF(AB15&lt;=0.8,"Mayor","Catastrófico"))))),"")</f>
        <v>Mayor</v>
      </c>
      <c r="AB15" s="458">
        <f ca="1">IFERROR(IF(Q15="Impacto",(M15-(+M15*T15)),IF(Q15="Probabilidad",M15,"")),"")</f>
        <v>0.8</v>
      </c>
      <c r="AC15" s="474"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457" t="s">
        <v>128</v>
      </c>
      <c r="AE15" s="149" t="s">
        <v>361</v>
      </c>
      <c r="AF15" s="145" t="s">
        <v>363</v>
      </c>
      <c r="AG15" s="238">
        <v>46054</v>
      </c>
      <c r="AH15" s="238">
        <v>46387</v>
      </c>
      <c r="AI15" s="105"/>
      <c r="AJ15" s="103"/>
      <c r="AK15" s="10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row>
    <row r="16" spans="1:100" ht="69.75" customHeight="1" x14ac:dyDescent="0.3">
      <c r="A16" s="440"/>
      <c r="B16" s="441"/>
      <c r="C16" s="441"/>
      <c r="D16" s="441"/>
      <c r="E16" s="442"/>
      <c r="F16" s="441"/>
      <c r="G16" s="443"/>
      <c r="H16" s="437"/>
      <c r="I16" s="436"/>
      <c r="J16" s="435"/>
      <c r="K16" s="436"/>
      <c r="L16" s="437"/>
      <c r="M16" s="436"/>
      <c r="N16" s="438"/>
      <c r="O16" s="440"/>
      <c r="P16" s="459"/>
      <c r="Q16" s="470"/>
      <c r="R16" s="457"/>
      <c r="S16" s="457"/>
      <c r="T16" s="458"/>
      <c r="U16" s="457"/>
      <c r="V16" s="457"/>
      <c r="W16" s="457"/>
      <c r="X16" s="475"/>
      <c r="Y16" s="473"/>
      <c r="Z16" s="458"/>
      <c r="AA16" s="473"/>
      <c r="AB16" s="458"/>
      <c r="AC16" s="474"/>
      <c r="AD16" s="457"/>
      <c r="AE16" s="149" t="s">
        <v>362</v>
      </c>
      <c r="AF16" s="145" t="s">
        <v>363</v>
      </c>
      <c r="AG16" s="238">
        <v>46174</v>
      </c>
      <c r="AH16" s="238">
        <v>46387</v>
      </c>
      <c r="AI16" s="105"/>
      <c r="AJ16" s="103"/>
      <c r="AK16" s="10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row>
    <row r="17" spans="1:100" ht="69.75" customHeight="1" x14ac:dyDescent="0.3">
      <c r="A17" s="440"/>
      <c r="B17" s="441"/>
      <c r="C17" s="441"/>
      <c r="D17" s="441"/>
      <c r="E17" s="442"/>
      <c r="F17" s="441"/>
      <c r="G17" s="443"/>
      <c r="H17" s="437"/>
      <c r="I17" s="436"/>
      <c r="J17" s="435"/>
      <c r="K17" s="436"/>
      <c r="L17" s="437"/>
      <c r="M17" s="436"/>
      <c r="N17" s="438"/>
      <c r="O17" s="440">
        <v>2</v>
      </c>
      <c r="P17" s="459" t="s">
        <v>364</v>
      </c>
      <c r="Q17" s="470" t="s">
        <v>133</v>
      </c>
      <c r="R17" s="457" t="s">
        <v>123</v>
      </c>
      <c r="S17" s="457" t="s">
        <v>124</v>
      </c>
      <c r="T17" s="458" t="str">
        <f>IF(AND(R17="Preventivo",S17="Automático"),"50%",IF(AND(R17="Preventivo",S17="Manual"),"40%",IF(AND(R17="Detectivo",S17="Automático"),"40%",IF(AND(R17="Detectivo",S17="Manual"),"30%",IF(AND(R17="Correctivo",S17="Automático"),"35%",IF(AND(R17="Correctivo",S17="Manual"),"25%",""))))))</f>
        <v>40%</v>
      </c>
      <c r="U17" s="457" t="s">
        <v>125</v>
      </c>
      <c r="V17" s="457" t="s">
        <v>126</v>
      </c>
      <c r="W17" s="457" t="s">
        <v>127</v>
      </c>
      <c r="X17" s="475">
        <f>IFERROR(IF(Q17="Probabilidad",(I17-(+I17*T17)),IF(Q17="Impacto",I17,"")),"")</f>
        <v>0</v>
      </c>
      <c r="Y17" s="473" t="str">
        <f>IFERROR(IF(X17="","",IF(X17&lt;=0.2,"Muy Baja",IF(X17&lt;=0.4,"Baja",IF(X17&lt;=0.6,"Media",IF(X17&lt;=0.8,"Alta","Muy Alta"))))),"")</f>
        <v>Muy Baja</v>
      </c>
      <c r="Z17" s="458">
        <f>+X17</f>
        <v>0</v>
      </c>
      <c r="AA17" s="473" t="str">
        <f>IFERROR(IF(AB17="","",IF(AB17&lt;=0.2,"Leve",IF(AB17&lt;=0.4,"Menor",IF(AB17&lt;=0.6,"Moderado",IF(AB17&lt;=0.8,"Mayor","Catastrófico"))))),"")</f>
        <v>Leve</v>
      </c>
      <c r="AB17" s="458">
        <f>IFERROR(IF(Q17="Impacto",(M17-(+M17*T17)),IF(Q17="Probabilidad",M17,"")),"")</f>
        <v>0</v>
      </c>
      <c r="AC17" s="474" t="str">
        <f>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244" t="s">
        <v>128</v>
      </c>
      <c r="AE17" s="149" t="s">
        <v>466</v>
      </c>
      <c r="AF17" s="145" t="s">
        <v>363</v>
      </c>
      <c r="AG17" s="238">
        <v>46054</v>
      </c>
      <c r="AH17" s="238">
        <v>46387</v>
      </c>
      <c r="AI17" s="105"/>
      <c r="AJ17" s="103"/>
      <c r="AK17" s="10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row>
    <row r="18" spans="1:100" ht="88.5" customHeight="1" x14ac:dyDescent="0.3">
      <c r="A18" s="440"/>
      <c r="B18" s="441"/>
      <c r="C18" s="441"/>
      <c r="D18" s="441"/>
      <c r="E18" s="442" t="str">
        <f t="shared" ref="E18" si="0">+IF(ISTEXT(D18)=TRUE,CONCATENATE(B18," POR ",C18," DEBIDO A ",D18),"DILIGENCIE LAS CASILLAS ANTERIORES")</f>
        <v>DILIGENCIE LAS CASILLAS ANTERIORES</v>
      </c>
      <c r="F18" s="441"/>
      <c r="G18" s="443"/>
      <c r="H18" s="437"/>
      <c r="I18" s="436"/>
      <c r="J18" s="435"/>
      <c r="K18" s="436"/>
      <c r="L18" s="437"/>
      <c r="M18" s="436"/>
      <c r="N18" s="438"/>
      <c r="O18" s="440"/>
      <c r="P18" s="459"/>
      <c r="Q18" s="470"/>
      <c r="R18" s="457"/>
      <c r="S18" s="457"/>
      <c r="T18" s="458"/>
      <c r="U18" s="457"/>
      <c r="V18" s="457"/>
      <c r="W18" s="457"/>
      <c r="X18" s="475"/>
      <c r="Y18" s="473"/>
      <c r="Z18" s="458"/>
      <c r="AA18" s="473"/>
      <c r="AB18" s="458"/>
      <c r="AC18" s="474"/>
      <c r="AD18" s="244" t="s">
        <v>128</v>
      </c>
      <c r="AE18" s="149" t="s">
        <v>365</v>
      </c>
      <c r="AF18" s="145" t="s">
        <v>363</v>
      </c>
      <c r="AG18" s="238">
        <v>46357</v>
      </c>
      <c r="AH18" s="238">
        <v>46387</v>
      </c>
      <c r="AI18" s="105"/>
      <c r="AJ18" s="103"/>
      <c r="AK18" s="10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row>
    <row r="19" spans="1:100" ht="69.75" customHeight="1" x14ac:dyDescent="0.3">
      <c r="A19" s="440">
        <v>3</v>
      </c>
      <c r="B19" s="441" t="s">
        <v>247</v>
      </c>
      <c r="C19" s="441" t="s">
        <v>366</v>
      </c>
      <c r="D19" s="441" t="s">
        <v>367</v>
      </c>
      <c r="E19" s="442" t="str">
        <f>+IF(ISTEXT(D19)=TRUE,CONCATENATE(B19," por ",C19," debido a ",D19),"DILIGENCIE LAS CASILLAS ANTERIORES")</f>
        <v>Posibilidad de afectación Económico y Reputacional por Incumplimiento de las normas ambientales debido a planificación inadecuada del Sistema de Gestion Ambiental</v>
      </c>
      <c r="F19" s="441" t="s">
        <v>121</v>
      </c>
      <c r="G19" s="443">
        <v>365</v>
      </c>
      <c r="H19" s="437" t="str">
        <f>IF(G19&lt;=0,"",IF(G19&lt;=2,"Muy Baja",IF(G19&lt;=24,"Baja",IF(G19&lt;=500,"Media",IF(G19&lt;=5000,"Alta","Muy Alta")))))</f>
        <v>Media</v>
      </c>
      <c r="I19" s="436">
        <f>IF(H19="","",IF(H19="Muy Baja",0.2,IF(H19="Baja",0.4,IF(H19="Media",0.6,IF(H19="Alta",0.8,IF(H19="Muy Alta",1,))))))</f>
        <v>0.6</v>
      </c>
      <c r="J19" s="435" t="s">
        <v>189</v>
      </c>
      <c r="K19" s="436" t="str">
        <f ca="1">IF(NOT(ISERROR(MATCH(J19,'Tabla Impacto'!$B$221:$B$223,0))),'Tabla Impacto'!$F$223&amp;"Por favor no seleccionar los criterios de impacto(Afectación Económica o presupuestal y Pérdida Reputacional)",J19)</f>
        <v xml:space="preserve">     El riesgo afecta la imagen de de la entidad con efecto publicitario sostenido a nivel de sector administrativo, nivel departamental o municipal</v>
      </c>
      <c r="L19" s="437" t="str">
        <f ca="1">IF(OR(K19='Tabla Impacto'!$C$11,K19='Tabla Impacto'!$D$11),"Leve",IF(OR(K19='Tabla Impacto'!$C$12,K19='Tabla Impacto'!$D$12),"Menor",IF(OR(K19='Tabla Impacto'!$C$13,K19='Tabla Impacto'!$D$13),"Moderado",IF(OR(K19='Tabla Impacto'!$C$14,K19='Tabla Impacto'!$D$14),"Mayor",IF(OR(K19='Tabla Impacto'!$C$15,K19='Tabla Impacto'!$D$15),"Catastrófico","")))))</f>
        <v>Mayor</v>
      </c>
      <c r="M19" s="436">
        <f ca="1">IF(L19="","",IF(L19="Leve",0.2,IF(L19="Menor",0.4,IF(L19="Moderado",0.6,IF(L19="Mayor",0.8,IF(L19="Catastrófico",1,))))))</f>
        <v>0.8</v>
      </c>
      <c r="N19" s="43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440">
        <v>1</v>
      </c>
      <c r="P19" s="459" t="s">
        <v>368</v>
      </c>
      <c r="Q19" s="470" t="str">
        <f>IF(OR(R19="Preventivo",R19="Detectivo"),"Probabilidad",IF(R19="Correctivo","Impacto",""))</f>
        <v>Probabilidad</v>
      </c>
      <c r="R19" s="457" t="s">
        <v>123</v>
      </c>
      <c r="S19" s="457" t="s">
        <v>124</v>
      </c>
      <c r="T19" s="458" t="str">
        <f>IF(AND(R19="Preventivo",S19="Automático"),"50%",IF(AND(R19="Preventivo",S19="Manual"),"40%",IF(AND(R19="Detectivo",S19="Automático"),"40%",IF(AND(R19="Detectivo",S19="Manual"),"30%",IF(AND(R19="Correctivo",S19="Automático"),"35%",IF(AND(R19="Correctivo",S19="Manual"),"25%",""))))))</f>
        <v>40%</v>
      </c>
      <c r="U19" s="457" t="s">
        <v>125</v>
      </c>
      <c r="V19" s="457" t="s">
        <v>126</v>
      </c>
      <c r="W19" s="457" t="s">
        <v>127</v>
      </c>
      <c r="X19" s="475">
        <f>IFERROR(IF(Q19="Probabilidad",(I19-(+I19*T19)),IF(Q19="Impacto",I19,"")),"")</f>
        <v>0.36</v>
      </c>
      <c r="Y19" s="473" t="str">
        <f>IFERROR(IF(X19="","",IF(X19&lt;=0.2,"Muy Baja",IF(X19&lt;=0.4,"Baja",IF(X19&lt;=0.6,"Media",IF(X19&lt;=0.8,"Alta","Muy Alta"))))),"")</f>
        <v>Baja</v>
      </c>
      <c r="Z19" s="458">
        <f>+X19</f>
        <v>0.36</v>
      </c>
      <c r="AA19" s="473" t="str">
        <f ca="1">IFERROR(IF(AB19="","",IF(AB19&lt;=0.2,"Leve",IF(AB19&lt;=0.4,"Menor",IF(AB19&lt;=0.6,"Moderado",IF(AB19&lt;=0.8,"Mayor","Catastrófico"))))),"")</f>
        <v>Mayor</v>
      </c>
      <c r="AB19" s="458">
        <f ca="1">IFERROR(IF(Q19="Impacto",(M19-(+M19*T19)),IF(Q19="Probabilidad",M19,"")),"")</f>
        <v>0.8</v>
      </c>
      <c r="AC19" s="474" t="str">
        <f ca="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244" t="s">
        <v>128</v>
      </c>
      <c r="AE19" s="149" t="s">
        <v>370</v>
      </c>
      <c r="AF19" s="145" t="s">
        <v>374</v>
      </c>
      <c r="AG19" s="238">
        <v>46054</v>
      </c>
      <c r="AH19" s="238">
        <v>46387</v>
      </c>
      <c r="AI19" s="105"/>
      <c r="AJ19" s="103"/>
      <c r="AK19" s="10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row>
    <row r="20" spans="1:100" ht="69.75" customHeight="1" x14ac:dyDescent="0.3">
      <c r="A20" s="440"/>
      <c r="B20" s="441"/>
      <c r="C20" s="441"/>
      <c r="D20" s="441"/>
      <c r="E20" s="442"/>
      <c r="F20" s="441"/>
      <c r="G20" s="443"/>
      <c r="H20" s="437"/>
      <c r="I20" s="436"/>
      <c r="J20" s="435"/>
      <c r="K20" s="436"/>
      <c r="L20" s="437"/>
      <c r="M20" s="436"/>
      <c r="N20" s="438"/>
      <c r="O20" s="440"/>
      <c r="P20" s="459"/>
      <c r="Q20" s="470"/>
      <c r="R20" s="457"/>
      <c r="S20" s="457"/>
      <c r="T20" s="458"/>
      <c r="U20" s="457"/>
      <c r="V20" s="457"/>
      <c r="W20" s="457"/>
      <c r="X20" s="475"/>
      <c r="Y20" s="473"/>
      <c r="Z20" s="458"/>
      <c r="AA20" s="473"/>
      <c r="AB20" s="458"/>
      <c r="AC20" s="474"/>
      <c r="AD20" s="244" t="s">
        <v>128</v>
      </c>
      <c r="AE20" s="149" t="s">
        <v>371</v>
      </c>
      <c r="AF20" s="145" t="s">
        <v>374</v>
      </c>
      <c r="AG20" s="238">
        <v>46054</v>
      </c>
      <c r="AH20" s="238">
        <v>46387</v>
      </c>
      <c r="AI20" s="105"/>
      <c r="AJ20" s="103"/>
      <c r="AK20" s="10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row>
    <row r="21" spans="1:100" ht="69.75" customHeight="1" x14ac:dyDescent="0.3">
      <c r="A21" s="440"/>
      <c r="B21" s="441"/>
      <c r="C21" s="441"/>
      <c r="D21" s="441"/>
      <c r="E21" s="442"/>
      <c r="F21" s="441"/>
      <c r="G21" s="443"/>
      <c r="H21" s="437"/>
      <c r="I21" s="436"/>
      <c r="J21" s="435"/>
      <c r="K21" s="436"/>
      <c r="L21" s="437"/>
      <c r="M21" s="436"/>
      <c r="N21" s="438"/>
      <c r="O21" s="440">
        <v>2</v>
      </c>
      <c r="P21" s="459" t="s">
        <v>369</v>
      </c>
      <c r="Q21" s="470" t="s">
        <v>133</v>
      </c>
      <c r="R21" s="457" t="s">
        <v>123</v>
      </c>
      <c r="S21" s="457" t="s">
        <v>124</v>
      </c>
      <c r="T21" s="458" t="str">
        <f>IF(AND(R21="Preventivo",S21="Automático"),"50%",IF(AND(R21="Preventivo",S21="Manual"),"40%",IF(AND(R21="Detectivo",S21="Automático"),"40%",IF(AND(R21="Detectivo",S21="Manual"),"30%",IF(AND(R21="Correctivo",S21="Automático"),"35%",IF(AND(R21="Correctivo",S21="Manual"),"25%",""))))))</f>
        <v>40%</v>
      </c>
      <c r="U21" s="457" t="s">
        <v>125</v>
      </c>
      <c r="V21" s="457" t="s">
        <v>126</v>
      </c>
      <c r="W21" s="457" t="s">
        <v>127</v>
      </c>
      <c r="X21" s="475">
        <f>IFERROR(IF(Q21="Probabilidad",(I21-(+I21*T21)),IF(Q21="Impacto",I21,"")),"")</f>
        <v>0</v>
      </c>
      <c r="Y21" s="473" t="str">
        <f>IFERROR(IF(X21="","",IF(X21&lt;=0.2,"Muy Baja",IF(X21&lt;=0.4,"Baja",IF(X21&lt;=0.6,"Media",IF(X21&lt;=0.8,"Alta","Muy Alta"))))),"")</f>
        <v>Muy Baja</v>
      </c>
      <c r="Z21" s="458">
        <f>+X21</f>
        <v>0</v>
      </c>
      <c r="AA21" s="473" t="str">
        <f>IFERROR(IF(AB21="","",IF(AB21&lt;=0.2,"Leve",IF(AB21&lt;=0.4,"Menor",IF(AB21&lt;=0.6,"Moderado",IF(AB21&lt;=0.8,"Mayor","Catastrófico"))))),"")</f>
        <v>Leve</v>
      </c>
      <c r="AB21" s="458">
        <f>IFERROR(IF(Q21="Impacto",(M21-(+M21*T21)),IF(Q21="Probabilidad",M21,"")),"")</f>
        <v>0</v>
      </c>
      <c r="AC21" s="474"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Bajo</v>
      </c>
      <c r="AD21" s="244" t="s">
        <v>128</v>
      </c>
      <c r="AE21" s="149" t="s">
        <v>372</v>
      </c>
      <c r="AF21" s="145" t="s">
        <v>374</v>
      </c>
      <c r="AG21" s="238">
        <v>46143</v>
      </c>
      <c r="AH21" s="238">
        <v>46387</v>
      </c>
      <c r="AI21" s="105"/>
      <c r="AJ21" s="103"/>
      <c r="AK21" s="10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row>
    <row r="22" spans="1:100" ht="88.5" customHeight="1" x14ac:dyDescent="0.3">
      <c r="A22" s="440"/>
      <c r="B22" s="441"/>
      <c r="C22" s="441"/>
      <c r="D22" s="441"/>
      <c r="E22" s="442" t="str">
        <f t="shared" ref="E22" si="1">+IF(ISTEXT(D22)=TRUE,CONCATENATE(B22," POR ",C22," DEBIDO A ",D22),"DILIGENCIE LAS CASILLAS ANTERIORES")</f>
        <v>DILIGENCIE LAS CASILLAS ANTERIORES</v>
      </c>
      <c r="F22" s="441"/>
      <c r="G22" s="443"/>
      <c r="H22" s="437"/>
      <c r="I22" s="436"/>
      <c r="J22" s="435"/>
      <c r="K22" s="436"/>
      <c r="L22" s="437"/>
      <c r="M22" s="436"/>
      <c r="N22" s="438"/>
      <c r="O22" s="440"/>
      <c r="P22" s="459"/>
      <c r="Q22" s="470"/>
      <c r="R22" s="457"/>
      <c r="S22" s="457"/>
      <c r="T22" s="458"/>
      <c r="U22" s="457"/>
      <c r="V22" s="457"/>
      <c r="W22" s="457"/>
      <c r="X22" s="475"/>
      <c r="Y22" s="473"/>
      <c r="Z22" s="458"/>
      <c r="AA22" s="473"/>
      <c r="AB22" s="458"/>
      <c r="AC22" s="474"/>
      <c r="AD22" s="244" t="s">
        <v>128</v>
      </c>
      <c r="AE22" s="149" t="s">
        <v>373</v>
      </c>
      <c r="AF22" s="145" t="s">
        <v>374</v>
      </c>
      <c r="AG22" s="238">
        <v>46357</v>
      </c>
      <c r="AH22" s="238">
        <v>46387</v>
      </c>
      <c r="AI22" s="105"/>
      <c r="AJ22" s="103"/>
      <c r="AK22" s="10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row>
    <row r="23" spans="1:100" ht="69.75" customHeight="1" x14ac:dyDescent="0.3">
      <c r="A23" s="439" t="s">
        <v>418</v>
      </c>
      <c r="B23" s="441" t="s">
        <v>245</v>
      </c>
      <c r="C23" s="441" t="s">
        <v>467</v>
      </c>
      <c r="D23" s="441" t="s">
        <v>468</v>
      </c>
      <c r="E23" s="442" t="str">
        <f>+IF(ISTEXT(D23)=TRUE,CONCATENATE(B23," por ",C23," debido a ",D23),"DILIGENCIE LAS CASILLAS ANTERIORES")</f>
        <v>Posibilidad de afectación Económico por sanciones económicas por parte del ente de control debido a no afiliación a la administradora de riesgos laborales</v>
      </c>
      <c r="F23" s="441" t="s">
        <v>121</v>
      </c>
      <c r="G23" s="443">
        <v>100</v>
      </c>
      <c r="H23" s="437" t="str">
        <f>IF(G23&lt;=0,"",IF(G23&lt;=2,"Muy Baja",IF(G23&lt;=24,"Baja",IF(G23&lt;=500,"Media",IF(G23&lt;=5000,"Alta","Muy Alta")))))</f>
        <v>Media</v>
      </c>
      <c r="I23" s="436">
        <f>IF(H23="","",IF(H23="Muy Baja",0.2,IF(H23="Baja",0.4,IF(H23="Media",0.6,IF(H23="Alta",0.8,IF(H23="Muy Alta",1,))))))</f>
        <v>0.6</v>
      </c>
      <c r="J23" s="435" t="s">
        <v>188</v>
      </c>
      <c r="K23" s="436" t="str">
        <f ca="1">IF(NOT(ISERROR(MATCH(J23,'Tabla Impacto'!$B$221:$B$223,0))),'Tabla Impacto'!$F$223&amp;"Por favor no seleccionar los criterios de impacto(Afectación Económica o presupuestal y Pérdida Reputacional)",J23)</f>
        <v xml:space="preserve">     Entre 50 y 100 SMLMV </v>
      </c>
      <c r="L23" s="437" t="str">
        <f ca="1">IF(OR(K23='Tabla Impacto'!$C$11,K23='Tabla Impacto'!$D$11),"Leve",IF(OR(K23='Tabla Impacto'!$C$12,K23='Tabla Impacto'!$D$12),"Menor",IF(OR(K23='Tabla Impacto'!$C$13,K23='Tabla Impacto'!$D$13),"Moderado",IF(OR(K23='Tabla Impacto'!$C$14,K23='Tabla Impacto'!$D$14),"Mayor",IF(OR(K23='Tabla Impacto'!$C$15,K23='Tabla Impacto'!$D$15),"Catastrófico","")))))</f>
        <v>Moderado</v>
      </c>
      <c r="M23" s="436">
        <f ca="1">IF(L23="","",IF(L23="Leve",0.2,IF(L23="Menor",0.4,IF(L23="Moderado",0.6,IF(L23="Mayor",0.8,IF(L23="Catastrófico",1,))))))</f>
        <v>0.6</v>
      </c>
      <c r="N23" s="438" t="str">
        <f ca="1">IF(OR(AND(H23="Muy Baja",L23="Leve"),AND(H23="Muy Baja",L23="Menor"),AND(H23="Baja",L23="Leve")),"Bajo",IF(OR(AND(H23="Muy baja",L23="Moderado"),AND(H23="Baja",L23="Menor"),AND(H23="Baja",L23="Moderado"),AND(H23="Media",L23="Leve"),AND(H23="Media",L23="Menor"),AND(H23="Media",L23="Moderado"),AND(H23="Alta",L23="Leve"),AND(H23="Alta",L23="Menor")),"Moderado",IF(OR(AND(H23="Muy Baja",L23="Mayor"),AND(H23="Baja",L23="Mayor"),AND(H23="Media",L23="Mayor"),AND(H23="Alta",L23="Moderado"),AND(H23="Alta",L23="Mayor"),AND(H23="Muy Alta",L23="Leve"),AND(H23="Muy Alta",L23="Menor"),AND(H23="Muy Alta",L23="Moderado"),AND(H23="Muy Alta",L23="Mayor")),"Alto",IF(OR(AND(H23="Muy Baja",L23="Catastrófico"),AND(H23="Baja",L23="Catastrófico"),AND(H23="Media",L23="Catastrófico"),AND(H23="Alta",L23="Catastrófico"),AND(H23="Muy Alta",L23="Catastrófico")),"Extremo",""))))</f>
        <v>Moderado</v>
      </c>
      <c r="O23" s="246">
        <v>1</v>
      </c>
      <c r="P23" s="237" t="s">
        <v>469</v>
      </c>
      <c r="Q23" s="247" t="str">
        <f>IF(OR(R23="Preventivo",R23="Detectivo"),"Probabilidad",IF(R23="Correctivo","Impacto",""))</f>
        <v>Probabilidad</v>
      </c>
      <c r="R23" s="244" t="s">
        <v>123</v>
      </c>
      <c r="S23" s="244" t="s">
        <v>124</v>
      </c>
      <c r="T23" s="248" t="str">
        <f>IF(AND(R23="Preventivo",S23="Automático"),"50%",IF(AND(R23="Preventivo",S23="Manual"),"40%",IF(AND(R23="Detectivo",S23="Automático"),"40%",IF(AND(R23="Detectivo",S23="Manual"),"30%",IF(AND(R23="Correctivo",S23="Automático"),"35%",IF(AND(R23="Correctivo",S23="Manual"),"25%",""))))))</f>
        <v>40%</v>
      </c>
      <c r="U23" s="244" t="s">
        <v>213</v>
      </c>
      <c r="V23" s="244" t="s">
        <v>126</v>
      </c>
      <c r="W23" s="244" t="s">
        <v>127</v>
      </c>
      <c r="X23" s="249">
        <f>IFERROR(IF(Q23="Probabilidad",(I23-(+I23*T23)),IF(Q23="Impacto",I23,"")),"")</f>
        <v>0.36</v>
      </c>
      <c r="Y23" s="250" t="str">
        <f>IFERROR(IF(X23="","",IF(X23&lt;=0.2,"Muy Baja",IF(X23&lt;=0.4,"Baja",IF(X23&lt;=0.6,"Media",IF(X23&lt;=0.8,"Alta","Muy Alta"))))),"")</f>
        <v>Baja</v>
      </c>
      <c r="Z23" s="248">
        <f>+X23</f>
        <v>0.36</v>
      </c>
      <c r="AA23" s="250" t="str">
        <f ca="1">IFERROR(IF(AB23="","",IF(AB23&lt;=0.2,"Leve",IF(AB23&lt;=0.4,"Menor",IF(AB23&lt;=0.6,"Moderado",IF(AB23&lt;=0.8,"Mayor","Catastrófico"))))),"")</f>
        <v>Moderado</v>
      </c>
      <c r="AB23" s="248">
        <f ca="1">IFERROR(IF(Q23="Impacto",(M23-(+M23*T23)),IF(Q23="Probabilidad",M23,"")),"")</f>
        <v>0.6</v>
      </c>
      <c r="AC23" s="251" t="str">
        <f ca="1">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244" t="s">
        <v>128</v>
      </c>
      <c r="AE23" s="149" t="s">
        <v>471</v>
      </c>
      <c r="AF23" s="145" t="s">
        <v>474</v>
      </c>
      <c r="AG23" s="238">
        <v>46054</v>
      </c>
      <c r="AH23" s="238">
        <v>46387</v>
      </c>
      <c r="AI23" s="105"/>
      <c r="AJ23" s="103"/>
      <c r="AK23" s="10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row>
    <row r="24" spans="1:100" ht="69.75" customHeight="1" x14ac:dyDescent="0.3">
      <c r="A24" s="439"/>
      <c r="B24" s="441"/>
      <c r="C24" s="441"/>
      <c r="D24" s="441"/>
      <c r="E24" s="442"/>
      <c r="F24" s="441"/>
      <c r="G24" s="443"/>
      <c r="H24" s="437"/>
      <c r="I24" s="436"/>
      <c r="J24" s="435"/>
      <c r="K24" s="436"/>
      <c r="L24" s="437"/>
      <c r="M24" s="436"/>
      <c r="N24" s="438"/>
      <c r="O24" s="246">
        <v>2</v>
      </c>
      <c r="P24" s="237" t="s">
        <v>470</v>
      </c>
      <c r="Q24" s="247" t="str">
        <f>IF(OR(R24="Preventivo",R24="Detectivo"),"Probabilidad",IF(R24="Correctivo","Impacto",""))</f>
        <v>Probabilidad</v>
      </c>
      <c r="R24" s="244" t="s">
        <v>123</v>
      </c>
      <c r="S24" s="244" t="s">
        <v>124</v>
      </c>
      <c r="T24" s="248" t="str">
        <f>IF(AND(R24="Preventivo",S24="Automático"),"50%",IF(AND(R24="Preventivo",S24="Manual"),"40%",IF(AND(R24="Detectivo",S24="Automático"),"40%",IF(AND(R24="Detectivo",S24="Manual"),"30%",IF(AND(R24="Correctivo",S24="Automático"),"35%",IF(AND(R24="Correctivo",S24="Manual"),"25%",""))))))</f>
        <v>40%</v>
      </c>
      <c r="U24" s="244" t="s">
        <v>213</v>
      </c>
      <c r="V24" s="244" t="s">
        <v>126</v>
      </c>
      <c r="W24" s="244" t="s">
        <v>127</v>
      </c>
      <c r="X24" s="249">
        <f>IFERROR(IF(Q24="Probabilidad",(I24-(+I24*T24)),IF(Q24="Impacto",I24,"")),"")</f>
        <v>0</v>
      </c>
      <c r="Y24" s="250" t="str">
        <f>IFERROR(IF(X24="","",IF(X24&lt;=0.2,"Muy Baja",IF(X24&lt;=0.4,"Baja",IF(X24&lt;=0.6,"Media",IF(X24&lt;=0.8,"Alta","Muy Alta"))))),"")</f>
        <v>Muy Baja</v>
      </c>
      <c r="Z24" s="248">
        <f>+X24</f>
        <v>0</v>
      </c>
      <c r="AA24" s="250" t="str">
        <f>IFERROR(IF(AB24="","",IF(AB24&lt;=0.2,"Leve",IF(AB24&lt;=0.4,"Menor",IF(AB24&lt;=0.6,"Moderado",IF(AB24&lt;=0.8,"Mayor","Catastrófico"))))),"")</f>
        <v>Leve</v>
      </c>
      <c r="AB24" s="248">
        <f>IFERROR(IF(Q24="Impacto",(M24-(+M24*T24)),IF(Q24="Probabilidad",M24,"")),"")</f>
        <v>0</v>
      </c>
      <c r="AC24" s="25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Bajo</v>
      </c>
      <c r="AD24" s="244" t="s">
        <v>128</v>
      </c>
      <c r="AE24" s="149" t="s">
        <v>472</v>
      </c>
      <c r="AF24" s="145" t="s">
        <v>473</v>
      </c>
      <c r="AG24" s="238">
        <v>46054</v>
      </c>
      <c r="AH24" s="238">
        <v>46387</v>
      </c>
      <c r="AI24" s="105"/>
      <c r="AJ24" s="103"/>
      <c r="AK24" s="10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row>
    <row r="25" spans="1:100" ht="69.75" customHeight="1" x14ac:dyDescent="0.3">
      <c r="A25" s="440"/>
      <c r="B25" s="441"/>
      <c r="C25" s="441"/>
      <c r="D25" s="441"/>
      <c r="E25" s="442"/>
      <c r="F25" s="441"/>
      <c r="G25" s="443"/>
      <c r="H25" s="437"/>
      <c r="I25" s="436"/>
      <c r="J25" s="435"/>
      <c r="K25" s="436"/>
      <c r="L25" s="437"/>
      <c r="M25" s="436"/>
      <c r="N25" s="438"/>
      <c r="O25" s="246"/>
      <c r="P25" s="237"/>
      <c r="Q25" s="247"/>
      <c r="R25" s="244"/>
      <c r="S25" s="244"/>
      <c r="T25" s="248"/>
      <c r="U25" s="244"/>
      <c r="V25" s="244"/>
      <c r="W25" s="244"/>
      <c r="X25" s="249"/>
      <c r="Y25" s="250"/>
      <c r="Z25" s="248"/>
      <c r="AA25" s="250"/>
      <c r="AB25" s="248"/>
      <c r="AC25" s="251"/>
      <c r="AD25" s="244" t="s">
        <v>128</v>
      </c>
      <c r="AE25" s="149"/>
      <c r="AF25" s="145"/>
      <c r="AG25" s="238"/>
      <c r="AH25" s="238"/>
      <c r="AI25" s="105"/>
      <c r="AJ25" s="103"/>
      <c r="AK25" s="10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row>
    <row r="26" spans="1:100" ht="69.75" customHeight="1" x14ac:dyDescent="0.3">
      <c r="A26" s="439" t="s">
        <v>419</v>
      </c>
      <c r="B26" s="441" t="s">
        <v>245</v>
      </c>
      <c r="C26" s="441" t="s">
        <v>467</v>
      </c>
      <c r="D26" s="441" t="s">
        <v>475</v>
      </c>
      <c r="E26" s="442" t="str">
        <f>+IF(ISTEXT(D26)=TRUE,CONCATENATE(B26," por ",C26," debido a ",D26),"DILIGENCIE LAS CASILLAS ANTERIORES")</f>
        <v>Posibilidad de afectación Económico por sanciones económicas por parte del ente de control debido a no cumplimiento de la normatividad en materia ambiental</v>
      </c>
      <c r="F26" s="441" t="s">
        <v>121</v>
      </c>
      <c r="G26" s="443">
        <v>365</v>
      </c>
      <c r="H26" s="437" t="str">
        <f>IF(G26&lt;=0,"",IF(G26&lt;=2,"Muy Baja",IF(G26&lt;=24,"Baja",IF(G26&lt;=500,"Media",IF(G26&lt;=5000,"Alta","Muy Alta")))))</f>
        <v>Media</v>
      </c>
      <c r="I26" s="436">
        <f>IF(H26="","",IF(H26="Muy Baja",0.2,IF(H26="Baja",0.4,IF(H26="Media",0.6,IF(H26="Alta",0.8,IF(H26="Muy Alta",1,))))))</f>
        <v>0.6</v>
      </c>
      <c r="J26" s="435" t="s">
        <v>131</v>
      </c>
      <c r="K26" s="436" t="str">
        <f ca="1">IF(NOT(ISERROR(MATCH(J26,'Tabla Impacto'!$B$221:$B$223,0))),'Tabla Impacto'!$F$223&amp;"Por favor no seleccionar los criterios de impacto(Afectación Económica o presupuestal y Pérdida Reputacional)",J26)</f>
        <v xml:space="preserve">     Entre 100 y 500 SMLMV </v>
      </c>
      <c r="L26" s="437" t="str">
        <f ca="1">IF(OR(K26='Tabla Impacto'!$C$11,K26='Tabla Impacto'!$D$11),"Leve",IF(OR(K26='Tabla Impacto'!$C$12,K26='Tabla Impacto'!$D$12),"Menor",IF(OR(K26='Tabla Impacto'!$C$13,K26='Tabla Impacto'!$D$13),"Moderado",IF(OR(K26='Tabla Impacto'!$C$14,K26='Tabla Impacto'!$D$14),"Mayor",IF(OR(K26='Tabla Impacto'!$C$15,K26='Tabla Impacto'!$D$15),"Catastrófico","")))))</f>
        <v>Mayor</v>
      </c>
      <c r="M26" s="436">
        <f ca="1">IF(L26="","",IF(L26="Leve",0.2,IF(L26="Menor",0.4,IF(L26="Moderado",0.6,IF(L26="Mayor",0.8,IF(L26="Catastrófico",1,))))))</f>
        <v>0.8</v>
      </c>
      <c r="N26" s="438" t="str">
        <f ca="1">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Alto</v>
      </c>
      <c r="O26" s="246">
        <v>1</v>
      </c>
      <c r="P26" s="237" t="s">
        <v>421</v>
      </c>
      <c r="Q26" s="247" t="str">
        <f>IF(OR(R26="Preventivo",R26="Detectivo"),"Probabilidad",IF(R26="Correctivo","Impacto",""))</f>
        <v>Probabilidad</v>
      </c>
      <c r="R26" s="244" t="s">
        <v>123</v>
      </c>
      <c r="S26" s="244" t="s">
        <v>124</v>
      </c>
      <c r="T26" s="248" t="str">
        <f>IF(AND(R26="Preventivo",S26="Automático"),"50%",IF(AND(R26="Preventivo",S26="Manual"),"40%",IF(AND(R26="Detectivo",S26="Automático"),"40%",IF(AND(R26="Detectivo",S26="Manual"),"30%",IF(AND(R26="Correctivo",S26="Automático"),"35%",IF(AND(R26="Correctivo",S26="Manual"),"25%",""))))))</f>
        <v>40%</v>
      </c>
      <c r="U26" s="244" t="s">
        <v>125</v>
      </c>
      <c r="V26" s="244" t="s">
        <v>126</v>
      </c>
      <c r="W26" s="244" t="s">
        <v>127</v>
      </c>
      <c r="X26" s="249">
        <f>IFERROR(IF(Q26="Probabilidad",(I26-(+I26*T26)),IF(Q26="Impacto",I26,"")),"")</f>
        <v>0.36</v>
      </c>
      <c r="Y26" s="250" t="str">
        <f>IFERROR(IF(X26="","",IF(X26&lt;=0.2,"Muy Baja",IF(X26&lt;=0.4,"Baja",IF(X26&lt;=0.6,"Media",IF(X26&lt;=0.8,"Alta","Muy Alta"))))),"")</f>
        <v>Baja</v>
      </c>
      <c r="Z26" s="248">
        <f>+X26</f>
        <v>0.36</v>
      </c>
      <c r="AA26" s="250" t="str">
        <f ca="1">IFERROR(IF(AB26="","",IF(AB26&lt;=0.2,"Leve",IF(AB26&lt;=0.4,"Menor",IF(AB26&lt;=0.6,"Moderado",IF(AB26&lt;=0.8,"Mayor","Catastrófico"))))),"")</f>
        <v>Mayor</v>
      </c>
      <c r="AB26" s="248">
        <f ca="1">IFERROR(IF(Q26="Impacto",(M26-(+M26*T26)),IF(Q26="Probabilidad",M26,"")),"")</f>
        <v>0.8</v>
      </c>
      <c r="AC26" s="251" t="str">
        <f ca="1">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Alto</v>
      </c>
      <c r="AD26" s="244" t="s">
        <v>128</v>
      </c>
      <c r="AE26" s="149" t="s">
        <v>423</v>
      </c>
      <c r="AF26" s="145" t="s">
        <v>374</v>
      </c>
      <c r="AG26" s="238">
        <v>46054</v>
      </c>
      <c r="AH26" s="238">
        <v>46387</v>
      </c>
      <c r="AI26" s="105"/>
      <c r="AJ26" s="103"/>
      <c r="AK26" s="10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row>
    <row r="27" spans="1:100" ht="69.75" customHeight="1" x14ac:dyDescent="0.3">
      <c r="A27" s="439"/>
      <c r="B27" s="441"/>
      <c r="C27" s="441"/>
      <c r="D27" s="441"/>
      <c r="E27" s="442"/>
      <c r="F27" s="441"/>
      <c r="G27" s="443"/>
      <c r="H27" s="437"/>
      <c r="I27" s="436"/>
      <c r="J27" s="435"/>
      <c r="K27" s="436"/>
      <c r="L27" s="437"/>
      <c r="M27" s="436"/>
      <c r="N27" s="438"/>
      <c r="O27" s="246">
        <v>2</v>
      </c>
      <c r="P27" s="237" t="s">
        <v>422</v>
      </c>
      <c r="Q27" s="247" t="str">
        <f>IF(OR(R27="Preventivo",R27="Detectivo"),"Probabilidad",IF(R27="Correctivo","Impacto",""))</f>
        <v>Probabilidad</v>
      </c>
      <c r="R27" s="244" t="s">
        <v>123</v>
      </c>
      <c r="S27" s="244" t="s">
        <v>124</v>
      </c>
      <c r="T27" s="248" t="str">
        <f>IF(AND(R27="Preventivo",S27="Automático"),"50%",IF(AND(R27="Preventivo",S27="Manual"),"40%",IF(AND(R27="Detectivo",S27="Automático"),"40%",IF(AND(R27="Detectivo",S27="Manual"),"30%",IF(AND(R27="Correctivo",S27="Automático"),"35%",IF(AND(R27="Correctivo",S27="Manual"),"25%",""))))))</f>
        <v>40%</v>
      </c>
      <c r="U27" s="244" t="s">
        <v>125</v>
      </c>
      <c r="V27" s="244" t="s">
        <v>126</v>
      </c>
      <c r="W27" s="244" t="s">
        <v>127</v>
      </c>
      <c r="X27" s="249">
        <f>IFERROR(IF(Q27="Probabilidad",(I27-(+I27*T27)),IF(Q27="Impacto",I27,"")),"")</f>
        <v>0</v>
      </c>
      <c r="Y27" s="250" t="str">
        <f>IFERROR(IF(X27="","",IF(X27&lt;=0.2,"Muy Baja",IF(X27&lt;=0.4,"Baja",IF(X27&lt;=0.6,"Media",IF(X27&lt;=0.8,"Alta","Muy Alta"))))),"")</f>
        <v>Muy Baja</v>
      </c>
      <c r="Z27" s="248">
        <f>+X27</f>
        <v>0</v>
      </c>
      <c r="AA27" s="250" t="str">
        <f>IFERROR(IF(AB27="","",IF(AB27&lt;=0.2,"Leve",IF(AB27&lt;=0.4,"Menor",IF(AB27&lt;=0.6,"Moderado",IF(AB27&lt;=0.8,"Mayor","Catastrófico"))))),"")</f>
        <v>Leve</v>
      </c>
      <c r="AB27" s="248">
        <f>IFERROR(IF(Q27="Impacto",(M27-(+M27*T27)),IF(Q27="Probabilidad",M27,"")),"")</f>
        <v>0</v>
      </c>
      <c r="AC27" s="25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Bajo</v>
      </c>
      <c r="AD27" s="244" t="s">
        <v>128</v>
      </c>
      <c r="AE27" s="149" t="s">
        <v>424</v>
      </c>
      <c r="AF27" s="145" t="s">
        <v>374</v>
      </c>
      <c r="AG27" s="238">
        <v>46054</v>
      </c>
      <c r="AH27" s="238">
        <v>46387</v>
      </c>
      <c r="AI27" s="105"/>
      <c r="AJ27" s="103"/>
      <c r="AK27" s="104"/>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row>
    <row r="28" spans="1:100" ht="69.75" customHeight="1" x14ac:dyDescent="0.3">
      <c r="A28" s="440"/>
      <c r="B28" s="441"/>
      <c r="C28" s="441"/>
      <c r="D28" s="441"/>
      <c r="E28" s="442"/>
      <c r="F28" s="441"/>
      <c r="G28" s="443"/>
      <c r="H28" s="437"/>
      <c r="I28" s="436"/>
      <c r="J28" s="435"/>
      <c r="K28" s="436"/>
      <c r="L28" s="437"/>
      <c r="M28" s="436"/>
      <c r="N28" s="438"/>
      <c r="O28" s="246"/>
      <c r="P28" s="237"/>
      <c r="Q28" s="247"/>
      <c r="R28" s="244"/>
      <c r="S28" s="244"/>
      <c r="T28" s="248"/>
      <c r="U28" s="244"/>
      <c r="V28" s="244"/>
      <c r="W28" s="244"/>
      <c r="X28" s="249"/>
      <c r="Y28" s="250"/>
      <c r="Z28" s="248"/>
      <c r="AA28" s="250"/>
      <c r="AB28" s="248"/>
      <c r="AC28" s="251"/>
      <c r="AD28" s="244" t="s">
        <v>128</v>
      </c>
      <c r="AE28" s="149"/>
      <c r="AF28" s="145"/>
      <c r="AG28" s="238"/>
      <c r="AH28" s="238"/>
      <c r="AI28" s="105"/>
      <c r="AJ28" s="103"/>
      <c r="AK28" s="10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row>
    <row r="29" spans="1:100"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100"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100"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100"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3">
      <c r="A50" s="26"/>
      <c r="B50" s="26"/>
      <c r="C50" s="26"/>
      <c r="D50" s="26"/>
      <c r="E50" s="7"/>
      <c r="F50" s="25"/>
      <c r="G50" s="7"/>
      <c r="H50" s="7"/>
      <c r="I50" s="7"/>
      <c r="J50" s="7"/>
      <c r="K50" s="7"/>
      <c r="L50" s="7"/>
      <c r="M50" s="7"/>
      <c r="N50" s="7"/>
      <c r="O50" s="25"/>
      <c r="P50" s="14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row r="51" spans="1:46" x14ac:dyDescent="0.3">
      <c r="A51" s="26"/>
      <c r="B51" s="26"/>
      <c r="C51" s="26"/>
      <c r="D51" s="26"/>
      <c r="E51" s="7"/>
      <c r="F51" s="25"/>
      <c r="G51" s="7"/>
      <c r="H51" s="7"/>
      <c r="I51" s="7"/>
      <c r="J51" s="7"/>
      <c r="K51" s="7"/>
      <c r="L51" s="7"/>
      <c r="M51" s="7"/>
      <c r="N51" s="7"/>
      <c r="O51" s="25"/>
      <c r="P51" s="14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row>
  </sheetData>
  <dataConsolidate/>
  <mergeCells count="196">
    <mergeCell ref="X21:X22"/>
    <mergeCell ref="Y21:Y22"/>
    <mergeCell ref="Z21:Z22"/>
    <mergeCell ref="AA19:AA20"/>
    <mergeCell ref="AB19:AB20"/>
    <mergeCell ref="AC19:AC20"/>
    <mergeCell ref="X19:X20"/>
    <mergeCell ref="Y19:Y20"/>
    <mergeCell ref="Z19:Z20"/>
    <mergeCell ref="AA21:AA22"/>
    <mergeCell ref="AB21:AB22"/>
    <mergeCell ref="AC21:AC22"/>
    <mergeCell ref="O21:O22"/>
    <mergeCell ref="P21:P22"/>
    <mergeCell ref="Q21:Q22"/>
    <mergeCell ref="R21:R22"/>
    <mergeCell ref="S21:S22"/>
    <mergeCell ref="T21:T22"/>
    <mergeCell ref="U19:U20"/>
    <mergeCell ref="V19:V20"/>
    <mergeCell ref="W19:W20"/>
    <mergeCell ref="O19:O20"/>
    <mergeCell ref="P19:P20"/>
    <mergeCell ref="Q19:Q20"/>
    <mergeCell ref="R19:R20"/>
    <mergeCell ref="S19:S20"/>
    <mergeCell ref="T19:T20"/>
    <mergeCell ref="U21:U22"/>
    <mergeCell ref="V21:V22"/>
    <mergeCell ref="W21:W22"/>
    <mergeCell ref="I19:I22"/>
    <mergeCell ref="J19:J22"/>
    <mergeCell ref="K19:K22"/>
    <mergeCell ref="L19:L22"/>
    <mergeCell ref="M19:M22"/>
    <mergeCell ref="N19:N22"/>
    <mergeCell ref="AC17:AC18"/>
    <mergeCell ref="A19:A22"/>
    <mergeCell ref="B19:B22"/>
    <mergeCell ref="C19:C22"/>
    <mergeCell ref="D19:D22"/>
    <mergeCell ref="E19:E22"/>
    <mergeCell ref="F19:F22"/>
    <mergeCell ref="G19:G22"/>
    <mergeCell ref="H19:H22"/>
    <mergeCell ref="W17:W18"/>
    <mergeCell ref="X17:X18"/>
    <mergeCell ref="Y17:Y18"/>
    <mergeCell ref="Z17:Z18"/>
    <mergeCell ref="AA17:AA18"/>
    <mergeCell ref="AB17:AB18"/>
    <mergeCell ref="Q17:Q18"/>
    <mergeCell ref="R17:R18"/>
    <mergeCell ref="S17:S18"/>
    <mergeCell ref="U17:U18"/>
    <mergeCell ref="V17:V18"/>
    <mergeCell ref="Y15:Y16"/>
    <mergeCell ref="Z15:Z16"/>
    <mergeCell ref="AA15:AA16"/>
    <mergeCell ref="AB15:AB16"/>
    <mergeCell ref="AC15:AC16"/>
    <mergeCell ref="AD15:AD16"/>
    <mergeCell ref="W15:W16"/>
    <mergeCell ref="X15:X16"/>
    <mergeCell ref="Y12:Y14"/>
    <mergeCell ref="Z12:Z14"/>
    <mergeCell ref="AA12:AA14"/>
    <mergeCell ref="AB12:AB14"/>
    <mergeCell ref="AC12:AC14"/>
    <mergeCell ref="K15:K18"/>
    <mergeCell ref="O15:O16"/>
    <mergeCell ref="P15:P16"/>
    <mergeCell ref="Q15:Q16"/>
    <mergeCell ref="R15:R16"/>
    <mergeCell ref="S12:S14"/>
    <mergeCell ref="T12:T14"/>
    <mergeCell ref="U12:U14"/>
    <mergeCell ref="V12:V14"/>
    <mergeCell ref="W12:W14"/>
    <mergeCell ref="X12:X14"/>
    <mergeCell ref="M12:M14"/>
    <mergeCell ref="N12:N14"/>
    <mergeCell ref="O12:O14"/>
    <mergeCell ref="P12:P14"/>
    <mergeCell ref="Q12:Q14"/>
    <mergeCell ref="R12:R14"/>
    <mergeCell ref="U15:U16"/>
    <mergeCell ref="V15:V16"/>
    <mergeCell ref="G12:G14"/>
    <mergeCell ref="H12:H14"/>
    <mergeCell ref="I12:I14"/>
    <mergeCell ref="J12:J14"/>
    <mergeCell ref="K12:K14"/>
    <mergeCell ref="L12:L14"/>
    <mergeCell ref="A12:A14"/>
    <mergeCell ref="B12:B14"/>
    <mergeCell ref="C12:C14"/>
    <mergeCell ref="D12:D14"/>
    <mergeCell ref="E12:E14"/>
    <mergeCell ref="F12:F14"/>
    <mergeCell ref="S15:S16"/>
    <mergeCell ref="T15:T16"/>
    <mergeCell ref="O17:O18"/>
    <mergeCell ref="P17:P18"/>
    <mergeCell ref="H15:H18"/>
    <mergeCell ref="I15:I18"/>
    <mergeCell ref="J15:J18"/>
    <mergeCell ref="L15:L18"/>
    <mergeCell ref="M15:M18"/>
    <mergeCell ref="N15:N18"/>
    <mergeCell ref="T17:T18"/>
    <mergeCell ref="AI10:AI11"/>
    <mergeCell ref="AJ10:AJ11"/>
    <mergeCell ref="AK10:AK11"/>
    <mergeCell ref="A15:A18"/>
    <mergeCell ref="B15:B18"/>
    <mergeCell ref="C15:C18"/>
    <mergeCell ref="D15:D18"/>
    <mergeCell ref="E15:E18"/>
    <mergeCell ref="F15:F18"/>
    <mergeCell ref="G15:G18"/>
    <mergeCell ref="AC10:AC11"/>
    <mergeCell ref="AD10:AD11"/>
    <mergeCell ref="AE10:AE11"/>
    <mergeCell ref="AF10:AF11"/>
    <mergeCell ref="AG10:AG11"/>
    <mergeCell ref="AH10:AH11"/>
    <mergeCell ref="R10:W10"/>
    <mergeCell ref="X10:X11"/>
    <mergeCell ref="Y10:Y11"/>
    <mergeCell ref="Z10:Z11"/>
    <mergeCell ref="AA10:AA11"/>
    <mergeCell ref="AB10:AB11"/>
    <mergeCell ref="L10:L11"/>
    <mergeCell ref="M10:M11"/>
    <mergeCell ref="A10:A11"/>
    <mergeCell ref="B10:B11"/>
    <mergeCell ref="C10:C11"/>
    <mergeCell ref="D10:D11"/>
    <mergeCell ref="E10:E11"/>
    <mergeCell ref="N10:N11"/>
    <mergeCell ref="O10:O11"/>
    <mergeCell ref="P10:P11"/>
    <mergeCell ref="Q10:Q11"/>
    <mergeCell ref="F10:F11"/>
    <mergeCell ref="G10:G11"/>
    <mergeCell ref="H10:H11"/>
    <mergeCell ref="I10:I11"/>
    <mergeCell ref="J10:J11"/>
    <mergeCell ref="K10:K11"/>
    <mergeCell ref="A8:B8"/>
    <mergeCell ref="C8:N8"/>
    <mergeCell ref="A1:D4"/>
    <mergeCell ref="E1:AI4"/>
    <mergeCell ref="A9:G9"/>
    <mergeCell ref="H9:N9"/>
    <mergeCell ref="O9:W9"/>
    <mergeCell ref="X9:AD9"/>
    <mergeCell ref="AE9:AK9"/>
    <mergeCell ref="AJ1:AK1"/>
    <mergeCell ref="AJ2:AK2"/>
    <mergeCell ref="AJ3:AK3"/>
    <mergeCell ref="AJ4:AK4"/>
    <mergeCell ref="A6:B6"/>
    <mergeCell ref="C6:N6"/>
    <mergeCell ref="O6:Q6"/>
    <mergeCell ref="A7:B7"/>
    <mergeCell ref="C7:N7"/>
    <mergeCell ref="J23:J25"/>
    <mergeCell ref="K23:K25"/>
    <mergeCell ref="L23:L25"/>
    <mergeCell ref="M23:M25"/>
    <mergeCell ref="N23:N25"/>
    <mergeCell ref="A23:A25"/>
    <mergeCell ref="B23:B25"/>
    <mergeCell ref="C23:C25"/>
    <mergeCell ref="D23:D25"/>
    <mergeCell ref="E23:E25"/>
    <mergeCell ref="F23:F25"/>
    <mergeCell ref="G23:G25"/>
    <mergeCell ref="H23:H25"/>
    <mergeCell ref="I23:I25"/>
    <mergeCell ref="J26:J28"/>
    <mergeCell ref="K26:K28"/>
    <mergeCell ref="L26:L28"/>
    <mergeCell ref="M26:M28"/>
    <mergeCell ref="N26:N28"/>
    <mergeCell ref="A26:A28"/>
    <mergeCell ref="B26:B28"/>
    <mergeCell ref="C26:C28"/>
    <mergeCell ref="D26:D28"/>
    <mergeCell ref="E26:E28"/>
    <mergeCell ref="F26:F28"/>
    <mergeCell ref="G26:G28"/>
    <mergeCell ref="H26:H28"/>
    <mergeCell ref="I26:I28"/>
  </mergeCells>
  <conditionalFormatting sqref="H12 H15:H17 H23:H28">
    <cfRule type="cellIs" dxfId="669" priority="116" operator="equal">
      <formula>"Baja"</formula>
    </cfRule>
    <cfRule type="cellIs" dxfId="668" priority="115" operator="equal">
      <formula>"Media"</formula>
    </cfRule>
    <cfRule type="cellIs" dxfId="667" priority="114" operator="equal">
      <formula>"Alta"</formula>
    </cfRule>
    <cfRule type="cellIs" dxfId="666" priority="113" operator="equal">
      <formula>"Muy Alta"</formula>
    </cfRule>
    <cfRule type="cellIs" dxfId="665" priority="117" operator="equal">
      <formula>"Muy Baja"</formula>
    </cfRule>
  </conditionalFormatting>
  <conditionalFormatting sqref="H19:H21">
    <cfRule type="cellIs" dxfId="664" priority="88" operator="equal">
      <formula>"Muy Baja"</formula>
    </cfRule>
    <cfRule type="cellIs" dxfId="663" priority="87" operator="equal">
      <formula>"Baja"</formula>
    </cfRule>
    <cfRule type="cellIs" dxfId="662" priority="86" operator="equal">
      <formula>"Media"</formula>
    </cfRule>
    <cfRule type="cellIs" dxfId="661" priority="84" operator="equal">
      <formula>"Muy Alta"</formula>
    </cfRule>
    <cfRule type="cellIs" dxfId="660" priority="85" operator="equal">
      <formula>"Alta"</formula>
    </cfRule>
  </conditionalFormatting>
  <conditionalFormatting sqref="K12 K15">
    <cfRule type="containsText" dxfId="659" priority="93" operator="containsText" text="❌">
      <formula>NOT(ISERROR(SEARCH("❌",K12)))</formula>
    </cfRule>
  </conditionalFormatting>
  <conditionalFormatting sqref="K19">
    <cfRule type="containsText" dxfId="658" priority="64" operator="containsText" text="❌">
      <formula>NOT(ISERROR(SEARCH("❌",K19)))</formula>
    </cfRule>
  </conditionalFormatting>
  <conditionalFormatting sqref="K23:K24">
    <cfRule type="containsText" dxfId="657" priority="35" operator="containsText" text="❌">
      <formula>NOT(ISERROR(SEARCH("❌",K23)))</formula>
    </cfRule>
  </conditionalFormatting>
  <conditionalFormatting sqref="K26:K27">
    <cfRule type="containsText" dxfId="656" priority="5" operator="containsText" text="❌">
      <formula>NOT(ISERROR(SEARCH("❌",K26)))</formula>
    </cfRule>
  </conditionalFormatting>
  <conditionalFormatting sqref="L12 L15:L17 L23:L28">
    <cfRule type="cellIs" dxfId="655" priority="108" operator="equal">
      <formula>"Catastrófico"</formula>
    </cfRule>
    <cfRule type="cellIs" dxfId="654" priority="109" operator="equal">
      <formula>"Mayor"</formula>
    </cfRule>
    <cfRule type="cellIs" dxfId="653" priority="112" operator="equal">
      <formula>"Leve"</formula>
    </cfRule>
    <cfRule type="cellIs" dxfId="652" priority="111" operator="equal">
      <formula>"Menor"</formula>
    </cfRule>
    <cfRule type="cellIs" dxfId="651" priority="110" operator="equal">
      <formula>"Moderado"</formula>
    </cfRule>
  </conditionalFormatting>
  <conditionalFormatting sqref="L19:L21">
    <cfRule type="cellIs" dxfId="650" priority="83" operator="equal">
      <formula>"Leve"</formula>
    </cfRule>
    <cfRule type="cellIs" dxfId="649" priority="82" operator="equal">
      <formula>"Menor"</formula>
    </cfRule>
    <cfRule type="cellIs" dxfId="648" priority="81" operator="equal">
      <formula>"Moderado"</formula>
    </cfRule>
    <cfRule type="cellIs" dxfId="647" priority="80" operator="equal">
      <formula>"Mayor"</formula>
    </cfRule>
    <cfRule type="cellIs" dxfId="646" priority="79" operator="equal">
      <formula>"Catastrófico"</formula>
    </cfRule>
  </conditionalFormatting>
  <conditionalFormatting sqref="N12 N15:N17 N23:N28">
    <cfRule type="cellIs" dxfId="645" priority="95" operator="equal">
      <formula>"Alto"</formula>
    </cfRule>
    <cfRule type="cellIs" dxfId="644" priority="97" operator="equal">
      <formula>"Bajo"</formula>
    </cfRule>
    <cfRule type="cellIs" dxfId="643" priority="96" operator="equal">
      <formula>"Moderado"</formula>
    </cfRule>
    <cfRule type="cellIs" dxfId="642" priority="94" operator="equal">
      <formula>"Extremo"</formula>
    </cfRule>
  </conditionalFormatting>
  <conditionalFormatting sqref="N19:N21">
    <cfRule type="cellIs" dxfId="641" priority="67" operator="equal">
      <formula>"Moderado"</formula>
    </cfRule>
    <cfRule type="cellIs" dxfId="640" priority="68" operator="equal">
      <formula>"Bajo"</formula>
    </cfRule>
    <cfRule type="cellIs" dxfId="639" priority="65" operator="equal">
      <formula>"Extremo"</formula>
    </cfRule>
    <cfRule type="cellIs" dxfId="638" priority="66" operator="equal">
      <formula>"Alto"</formula>
    </cfRule>
  </conditionalFormatting>
  <conditionalFormatting sqref="Y12 Y15 Y17">
    <cfRule type="cellIs" dxfId="637" priority="104" operator="equal">
      <formula>"Alta"</formula>
    </cfRule>
    <cfRule type="cellIs" dxfId="636" priority="103" operator="equal">
      <formula>"Muy Alta"</formula>
    </cfRule>
    <cfRule type="cellIs" dxfId="635" priority="106" operator="equal">
      <formula>"Baja"</formula>
    </cfRule>
    <cfRule type="cellIs" dxfId="634" priority="107" operator="equal">
      <formula>"Muy Baja"</formula>
    </cfRule>
    <cfRule type="cellIs" dxfId="633" priority="105" operator="equal">
      <formula>"Media"</formula>
    </cfRule>
  </conditionalFormatting>
  <conditionalFormatting sqref="Y19 Y21">
    <cfRule type="cellIs" dxfId="632" priority="77" operator="equal">
      <formula>"Baja"</formula>
    </cfRule>
    <cfRule type="cellIs" dxfId="631" priority="78" operator="equal">
      <formula>"Muy Baja"</formula>
    </cfRule>
    <cfRule type="cellIs" dxfId="630" priority="74" operator="equal">
      <formula>"Muy Alta"</formula>
    </cfRule>
    <cfRule type="cellIs" dxfId="629" priority="75" operator="equal">
      <formula>"Alta"</formula>
    </cfRule>
    <cfRule type="cellIs" dxfId="628" priority="76" operator="equal">
      <formula>"Media"</formula>
    </cfRule>
  </conditionalFormatting>
  <conditionalFormatting sqref="Y23:Y24">
    <cfRule type="cellIs" dxfId="627" priority="49" operator="equal">
      <formula>"Muy Baja"</formula>
    </cfRule>
    <cfRule type="cellIs" dxfId="626" priority="46" operator="equal">
      <formula>"Alta"</formula>
    </cfRule>
    <cfRule type="cellIs" dxfId="625" priority="45" operator="equal">
      <formula>"Muy Alta"</formula>
    </cfRule>
    <cfRule type="cellIs" dxfId="624" priority="48" operator="equal">
      <formula>"Baja"</formula>
    </cfRule>
    <cfRule type="cellIs" dxfId="623" priority="47" operator="equal">
      <formula>"Media"</formula>
    </cfRule>
  </conditionalFormatting>
  <conditionalFormatting sqref="Y26:Y27">
    <cfRule type="cellIs" dxfId="622" priority="12" operator="equal">
      <formula>"Alta"</formula>
    </cfRule>
    <cfRule type="cellIs" dxfId="621" priority="11" operator="equal">
      <formula>"Muy Alta"</formula>
    </cfRule>
    <cfRule type="cellIs" dxfId="620" priority="13" operator="equal">
      <formula>"Media"</formula>
    </cfRule>
    <cfRule type="cellIs" dxfId="619" priority="14" operator="equal">
      <formula>"Baja"</formula>
    </cfRule>
    <cfRule type="cellIs" dxfId="618" priority="15" operator="equal">
      <formula>"Muy Baja"</formula>
    </cfRule>
  </conditionalFormatting>
  <conditionalFormatting sqref="AA12 AA15 AA17">
    <cfRule type="cellIs" dxfId="617" priority="101" operator="equal">
      <formula>"Menor"</formula>
    </cfRule>
    <cfRule type="cellIs" dxfId="616" priority="99" operator="equal">
      <formula>"Mayor"</formula>
    </cfRule>
    <cfRule type="cellIs" dxfId="615" priority="100" operator="equal">
      <formula>"Moderado"</formula>
    </cfRule>
    <cfRule type="cellIs" dxfId="614" priority="98" operator="equal">
      <formula>"Catastrófico"</formula>
    </cfRule>
    <cfRule type="cellIs" dxfId="613" priority="102" operator="equal">
      <formula>"Leve"</formula>
    </cfRule>
  </conditionalFormatting>
  <conditionalFormatting sqref="AA19 AA21">
    <cfRule type="cellIs" dxfId="612" priority="72" operator="equal">
      <formula>"Menor"</formula>
    </cfRule>
    <cfRule type="cellIs" dxfId="611" priority="71" operator="equal">
      <formula>"Moderado"</formula>
    </cfRule>
    <cfRule type="cellIs" dxfId="610" priority="69" operator="equal">
      <formula>"Catastrófico"</formula>
    </cfRule>
    <cfRule type="cellIs" dxfId="609" priority="70" operator="equal">
      <formula>"Mayor"</formula>
    </cfRule>
    <cfRule type="cellIs" dxfId="608" priority="73" operator="equal">
      <formula>"Leve"</formula>
    </cfRule>
  </conditionalFormatting>
  <conditionalFormatting sqref="AA23:AA24">
    <cfRule type="cellIs" dxfId="607" priority="44" operator="equal">
      <formula>"Leve"</formula>
    </cfRule>
    <cfRule type="cellIs" dxfId="606" priority="43" operator="equal">
      <formula>"Menor"</formula>
    </cfRule>
    <cfRule type="cellIs" dxfId="605" priority="41" operator="equal">
      <formula>"Mayor"</formula>
    </cfRule>
    <cfRule type="cellIs" dxfId="604" priority="42" operator="equal">
      <formula>"Moderado"</formula>
    </cfRule>
    <cfRule type="cellIs" dxfId="603" priority="40" operator="equal">
      <formula>"Catastrófico"</formula>
    </cfRule>
  </conditionalFormatting>
  <conditionalFormatting sqref="AA26:AA27">
    <cfRule type="cellIs" dxfId="602" priority="6" operator="equal">
      <formula>"Catastrófico"</formula>
    </cfRule>
    <cfRule type="cellIs" dxfId="601" priority="7" operator="equal">
      <formula>"Mayor"</formula>
    </cfRule>
    <cfRule type="cellIs" dxfId="600" priority="8" operator="equal">
      <formula>"Moderado"</formula>
    </cfRule>
    <cfRule type="cellIs" dxfId="599" priority="10" operator="equal">
      <formula>"Leve"</formula>
    </cfRule>
    <cfRule type="cellIs" dxfId="598" priority="9" operator="equal">
      <formula>"Menor"</formula>
    </cfRule>
  </conditionalFormatting>
  <conditionalFormatting sqref="AC12 AC15 AC17">
    <cfRule type="cellIs" dxfId="597" priority="92" operator="equal">
      <formula>"Bajo"</formula>
    </cfRule>
    <cfRule type="cellIs" dxfId="596" priority="91" operator="equal">
      <formula>"Moderado"</formula>
    </cfRule>
    <cfRule type="cellIs" dxfId="595" priority="89" operator="equal">
      <formula>"Extremo"</formula>
    </cfRule>
    <cfRule type="cellIs" dxfId="594" priority="90" operator="equal">
      <formula>"Alto"</formula>
    </cfRule>
  </conditionalFormatting>
  <conditionalFormatting sqref="AC19 AC21">
    <cfRule type="cellIs" dxfId="593" priority="60" operator="equal">
      <formula>"Extremo"</formula>
    </cfRule>
    <cfRule type="cellIs" dxfId="592" priority="61" operator="equal">
      <formula>"Alto"</formula>
    </cfRule>
    <cfRule type="cellIs" dxfId="591" priority="63" operator="equal">
      <formula>"Bajo"</formula>
    </cfRule>
    <cfRule type="cellIs" dxfId="590" priority="62" operator="equal">
      <formula>"Moderado"</formula>
    </cfRule>
  </conditionalFormatting>
  <conditionalFormatting sqref="AC23:AC24">
    <cfRule type="cellIs" dxfId="589" priority="34" operator="equal">
      <formula>"Bajo"</formula>
    </cfRule>
    <cfRule type="cellIs" dxfId="588" priority="33" operator="equal">
      <formula>"Moderado"</formula>
    </cfRule>
    <cfRule type="cellIs" dxfId="587" priority="32" operator="equal">
      <formula>"Alto"</formula>
    </cfRule>
    <cfRule type="cellIs" dxfId="586" priority="31" operator="equal">
      <formula>"Extremo"</formula>
    </cfRule>
  </conditionalFormatting>
  <conditionalFormatting sqref="AC26:AC27">
    <cfRule type="cellIs" dxfId="585" priority="2" operator="equal">
      <formula>"Alto"</formula>
    </cfRule>
    <cfRule type="cellIs" dxfId="584" priority="3" operator="equal">
      <formula>"Moderado"</formula>
    </cfRule>
    <cfRule type="cellIs" dxfId="583" priority="4" operator="equal">
      <formula>"Bajo"</formula>
    </cfRule>
    <cfRule type="cellIs" dxfId="582" priority="1" operator="equal">
      <formula>"Extremo"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44794DC8-122C-6D49-ABE9-2C92035F76E9}">
          <x14:formula1>
            <xm:f>'Tabla Impacto'!$F$210:$F$221</xm:f>
          </x14:formula1>
          <xm:sqref>J12 J15:J17 J19:J21 J23:J28</xm:sqref>
        </x14:dataValidation>
        <x14:dataValidation type="list" allowBlank="1" showInputMessage="1" showErrorMessage="1" xr:uid="{2473C1BF-ADA9-FB41-8F6F-41D7E06D462D}">
          <x14:formula1>
            <xm:f>'Opciones Tratamiento'!$B$2:$B$5</xm:f>
          </x14:formula1>
          <xm:sqref>AD12:AD15 AD17:AD28</xm:sqref>
        </x14:dataValidation>
        <x14:dataValidation type="list" allowBlank="1" showInputMessage="1" showErrorMessage="1" xr:uid="{6AE47F9F-C503-694D-A819-0F1073169B4B}">
          <x14:formula1>
            <xm:f>'Opciones Tratamiento'!$E$2:$E$4</xm:f>
          </x14:formula1>
          <xm:sqref>B12 B15:B17 B19:B21 B23:B28</xm:sqref>
        </x14:dataValidation>
        <x14:dataValidation type="list" allowBlank="1" showInputMessage="1" showErrorMessage="1" xr:uid="{CA769C6F-F5BC-1949-9BB9-EFB8731783F6}">
          <x14:formula1>
            <xm:f>'Opciones Tratamiento'!$B$13:$B$19</xm:f>
          </x14:formula1>
          <xm:sqref>F12 F15:F17 F19:F21 F23:F28</xm:sqref>
        </x14:dataValidation>
        <x14:dataValidation type="list" allowBlank="1" showInputMessage="1" showErrorMessage="1" xr:uid="{4D82F948-0E89-EE44-A032-C6642095D0F8}">
          <x14:formula1>
            <xm:f>'Tabla Valoración controles'!$D$13:$D$14</xm:f>
          </x14:formula1>
          <xm:sqref>W12 W15 W17 W19 W21 W23:W24 W26:W27</xm:sqref>
        </x14:dataValidation>
        <x14:dataValidation type="list" allowBlank="1" showInputMessage="1" showErrorMessage="1" xr:uid="{5C337704-021E-2A42-9612-3F0EEFABCFD5}">
          <x14:formula1>
            <xm:f>'Tabla Valoración controles'!$D$11:$D$12</xm:f>
          </x14:formula1>
          <xm:sqref>V12 V15 V17 V19 V21 V23:V24 V26:V27</xm:sqref>
        </x14:dataValidation>
        <x14:dataValidation type="list" allowBlank="1" showInputMessage="1" showErrorMessage="1" xr:uid="{A45E4EF1-543D-AD4E-ADC3-1692844BDD49}">
          <x14:formula1>
            <xm:f>'Tabla Valoración controles'!$D$9:$D$10</xm:f>
          </x14:formula1>
          <xm:sqref>U12 U15 U17 U19 U21 U23:U24 U26:U27</xm:sqref>
        </x14:dataValidation>
        <x14:dataValidation type="list" allowBlank="1" showInputMessage="1" showErrorMessage="1" xr:uid="{7676CFC4-E91D-D44C-BFBB-606CFB616E0D}">
          <x14:formula1>
            <xm:f>'Tabla Valoración controles'!$D$7:$D$8</xm:f>
          </x14:formula1>
          <xm:sqref>S12 S15 S17 S19 S21 S23:S24 S26:S27</xm:sqref>
        </x14:dataValidation>
        <x14:dataValidation type="list" allowBlank="1" showInputMessage="1" showErrorMessage="1" xr:uid="{B91B05CC-0C3B-0A4D-A318-144610BF0614}">
          <x14:formula1>
            <xm:f>'Tabla Valoración controles'!$D$4:$D$6</xm:f>
          </x14:formula1>
          <xm:sqref>R12 R15 R17 R19 R21 R23:R24 R26:R27</xm:sqref>
        </x14:dataValidation>
        <x14:dataValidation type="list" allowBlank="1" showInputMessage="1" showErrorMessage="1" xr:uid="{FF342EED-4606-B747-8173-077AC2DA5289}">
          <x14:formula1>
            <xm:f>'Opciones Tratamiento'!$B$9:$B$10</xm:f>
          </x14:formula1>
          <xm:sqref>AK12:AK14 AK18 AK22</xm:sqref>
        </x14:dataValidation>
        <x14:dataValidation type="custom" allowBlank="1" showInputMessage="1" showErrorMessage="1" error="Recuerde que las acciones se generan bajo la medida de mitigar el riesgo" xr:uid="{D6A03F6E-A1B4-EC43-8A8A-CAFC19E1E766}">
          <x14:formula1>
            <xm:f>IF(OR(AD12='Opciones Tratamiento'!$B$2,AD12='Opciones Tratamiento'!$B$3,AD12='Opciones Tratamiento'!$B$4),ISBLANK(AD12),ISTEXT(AD12))</xm:f>
          </x14:formula1>
          <xm:sqref>AJ12:AJ28</xm:sqref>
        </x14:dataValidation>
        <x14:dataValidation type="custom" allowBlank="1" showInputMessage="1" showErrorMessage="1" error="Recuerde que las acciones se generan bajo la medida de mitigar el riesgo" xr:uid="{5A4F385A-1505-BE43-9496-AEF3AB6E8EEC}">
          <x14:formula1>
            <xm:f>IF(OR(AD12='Opciones Tratamiento'!$B$2,AD12='Opciones Tratamiento'!$B$3,AD12='Opciones Tratamiento'!$B$4),ISBLANK(AD12),ISTEXT(AD12))</xm:f>
          </x14:formula1>
          <xm:sqref>AI12:AI28</xm:sqref>
        </x14:dataValidation>
        <x14:dataValidation type="custom" allowBlank="1" showInputMessage="1" showErrorMessage="1" error="Recuerde que las acciones se generan bajo la medida de mitigar el riesgo" xr:uid="{8D1DD24C-866A-684F-BE54-4218B1FFA653}">
          <x14:formula1>
            <xm:f>IF(OR(AD12='Opciones Tratamiento'!$B$2,AD12='Opciones Tratamiento'!$B$3,AD12='Opciones Tratamiento'!$B$4),ISBLANK(AD12),ISTEXT(AD12))</xm:f>
          </x14:formula1>
          <xm:sqref>AG12:AH28</xm:sqref>
        </x14:dataValidation>
        <x14:dataValidation type="custom" allowBlank="1" showInputMessage="1" showErrorMessage="1" error="Recuerde que las acciones se generan bajo la medida de mitigar el riesgo" xr:uid="{2718FECB-376D-B443-BD4C-BC9F8EF4A210}">
          <x14:formula1>
            <xm:f>IF(OR(AD12='Opciones Tratamiento'!$B$2,AD12='Opciones Tratamiento'!$B$3,AD12='Opciones Tratamiento'!$B$4),ISBLANK(AD12),ISTEXT(AD12))</xm:f>
          </x14:formula1>
          <xm:sqref>AF12:AF28</xm:sqref>
        </x14:dataValidation>
        <x14:dataValidation type="custom" allowBlank="1" showInputMessage="1" showErrorMessage="1" error="Recuerde que las acciones se generan bajo la medida de mitigar el riesgo" xr:uid="{A9B14E1F-0F8C-0448-BAA5-E2064CDA6D68}">
          <x14:formula1>
            <xm:f>IF(OR(AD12='Opciones Tratamiento'!$B$2,AD12='Opciones Tratamiento'!$B$3,AD12='Opciones Tratamiento'!$B$4),ISBLANK(AD12),ISTEXT(AD12))</xm:f>
          </x14:formula1>
          <xm:sqref>AE12:AE28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7022-6AC7-9A49-B754-5114B30F970F}">
  <sheetPr>
    <tabColor rgb="FF002060"/>
  </sheetPr>
  <dimension ref="A1:CV54"/>
  <sheetViews>
    <sheetView topLeftCell="B4" zoomScale="70" zoomScaleNormal="70" workbookViewId="0">
      <selection activeCell="AI18" sqref="AI18"/>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76" t="s">
        <v>258</v>
      </c>
      <c r="D6" s="476"/>
      <c r="E6" s="476"/>
      <c r="F6" s="476"/>
      <c r="G6" s="476"/>
      <c r="H6" s="476"/>
      <c r="I6" s="476"/>
      <c r="J6" s="476"/>
      <c r="K6" s="476"/>
      <c r="L6" s="476"/>
      <c r="M6" s="476"/>
      <c r="N6" s="47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513</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76" t="s">
        <v>514</v>
      </c>
      <c r="D8" s="476"/>
      <c r="E8" s="476"/>
      <c r="F8" s="476"/>
      <c r="G8" s="476"/>
      <c r="H8" s="476"/>
      <c r="I8" s="476"/>
      <c r="J8" s="476"/>
      <c r="K8" s="476"/>
      <c r="L8" s="476"/>
      <c r="M8" s="476"/>
      <c r="N8" s="47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247</v>
      </c>
      <c r="C12" s="464" t="s">
        <v>476</v>
      </c>
      <c r="D12" s="464" t="s">
        <v>261</v>
      </c>
      <c r="E12" s="465" t="str">
        <f>+IF(ISTEXT(D12)=TRUE,CONCATENATE(B12," por ",C12," debido a ",D12),"DILIGENCIE LAS CASILLAS ANTERIORES")</f>
        <v>Posibilidad de afectación Económico y Reputacional por inadecuado funcionamiento de los sistemas de la entidad debido a fallas en los componentes, dispositivos</v>
      </c>
      <c r="F12" s="464" t="s">
        <v>121</v>
      </c>
      <c r="G12" s="460">
        <v>240</v>
      </c>
      <c r="H12" s="461" t="str">
        <f>IF(G12&lt;=0,"",IF(G12&lt;=2,"Muy Baja",IF(G12&lt;=24,"Baja",IF(G12&lt;=500,"Media",IF(G12&lt;=5000,"Alta","Muy Alta")))))</f>
        <v>Media</v>
      </c>
      <c r="I12" s="462">
        <f>IF(H12="","",IF(H12="Muy Baja",0.2,IF(H12="Baja",0.4,IF(H12="Media",0.6,IF(H12="Alta",0.8,IF(H12="Muy Alta",1,))))))</f>
        <v>0.6</v>
      </c>
      <c r="J12" s="463" t="s">
        <v>189</v>
      </c>
      <c r="K12" s="462" t="str">
        <f ca="1">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461" t="str">
        <f ca="1">IF(OR(K12='Tabla Impacto'!$C$11,K12='Tabla Impacto'!$D$11),"Leve",IF(OR(K12='Tabla Impacto'!$C$12,K12='Tabla Impacto'!$D$12),"Menor",IF(OR(K12='Tabla Impacto'!$C$13,K12='Tabla Impacto'!$D$13),"Moderado",IF(OR(K12='Tabla Impacto'!$C$14,K12='Tabla Impacto'!$D$14),"Mayor",IF(OR(K12='Tabla Impacto'!$C$15,K12='Tabla Impacto'!$D$15),"Catastrófico","")))))</f>
        <v>Mayor</v>
      </c>
      <c r="M12" s="462">
        <f ca="1">IF(L12="","",IF(L12="Leve",0.2,IF(L12="Menor",0.4,IF(L12="Moderado",0.6,IF(L12="Mayor",0.8,IF(L12="Catastrófico",1,))))))</f>
        <v>0.8</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440">
        <v>1</v>
      </c>
      <c r="P12" s="441" t="s">
        <v>262</v>
      </c>
      <c r="Q12" s="470" t="str">
        <f>IF(OR(R12="Preventivo",R12="Detectivo"),"Probabilidad",IF(R12="Correctivo","Impacto",""))</f>
        <v>Probabilidad</v>
      </c>
      <c r="R12" s="471" t="s">
        <v>123</v>
      </c>
      <c r="S12" s="471" t="s">
        <v>124</v>
      </c>
      <c r="T12" s="467" t="str">
        <f>IF(AND(R12="Preventivo",S12="Automático"),"50%",IF(AND(R12="Preventivo",S12="Manual"),"40%",IF(AND(R12="Detectivo",S12="Automático"),"40%",IF(AND(R12="Detectivo",S12="Manual"),"30%",IF(AND(R12="Correctivo",S12="Automático"),"35%",IF(AND(R12="Correctivo",S12="Manual"),"25%",""))))))</f>
        <v>40%</v>
      </c>
      <c r="U12" s="471" t="s">
        <v>125</v>
      </c>
      <c r="V12" s="471" t="s">
        <v>126</v>
      </c>
      <c r="W12" s="471" t="s">
        <v>127</v>
      </c>
      <c r="X12" s="468">
        <f>IFERROR(IF(Q12="Probabilidad",(I12-(+I12*T12)),IF(Q12="Impacto",I12,"")),"")</f>
        <v>0.36</v>
      </c>
      <c r="Y12" s="466" t="str">
        <f>IFERROR(IF(X12="","",IF(X12&lt;=0.2,"Muy Baja",IF(X12&lt;=0.4,"Baja",IF(X12&lt;=0.6,"Media",IF(X12&lt;=0.8,"Alta","Muy Alta"))))),"")</f>
        <v>Baja</v>
      </c>
      <c r="Z12" s="467">
        <f>+X12</f>
        <v>0.36</v>
      </c>
      <c r="AA12" s="466" t="str">
        <f ca="1">IFERROR(IF(AB12="","",IF(AB12&lt;=0.2,"Leve",IF(AB12&lt;=0.4,"Menor",IF(AB12&lt;=0.6,"Moderado",IF(AB12&lt;=0.8,"Mayor","Catastrófico"))))),"")</f>
        <v>Mayor</v>
      </c>
      <c r="AB12" s="468">
        <f ca="1">IFERROR(IF(Q16="Impacto",(M16-(+M16*T16)),IF(Q16="Probabilidad",M16,"")),"")</f>
        <v>0.8</v>
      </c>
      <c r="AC12" s="469"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232" t="s">
        <v>128</v>
      </c>
      <c r="AE12" s="237" t="s">
        <v>263</v>
      </c>
      <c r="AF12" s="237" t="s">
        <v>264</v>
      </c>
      <c r="AG12" s="238">
        <v>46054</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158" customFormat="1" ht="94.5" customHeight="1" x14ac:dyDescent="0.25">
      <c r="A13" s="440"/>
      <c r="B13" s="464"/>
      <c r="C13" s="464"/>
      <c r="D13" s="464"/>
      <c r="E13" s="465"/>
      <c r="F13" s="464"/>
      <c r="G13" s="460"/>
      <c r="H13" s="461"/>
      <c r="I13" s="462"/>
      <c r="J13" s="463"/>
      <c r="K13" s="462"/>
      <c r="L13" s="461"/>
      <c r="M13" s="462"/>
      <c r="N13" s="472"/>
      <c r="O13" s="440"/>
      <c r="P13" s="441"/>
      <c r="Q13" s="470"/>
      <c r="R13" s="471"/>
      <c r="S13" s="471"/>
      <c r="T13" s="467"/>
      <c r="U13" s="471"/>
      <c r="V13" s="471"/>
      <c r="W13" s="471"/>
      <c r="X13" s="468"/>
      <c r="Y13" s="466"/>
      <c r="Z13" s="467"/>
      <c r="AA13" s="466"/>
      <c r="AB13" s="468"/>
      <c r="AC13" s="469"/>
      <c r="AD13" s="232" t="s">
        <v>128</v>
      </c>
      <c r="AE13" s="237" t="s">
        <v>265</v>
      </c>
      <c r="AF13" s="237" t="s">
        <v>264</v>
      </c>
      <c r="AG13" s="238">
        <v>46113</v>
      </c>
      <c r="AH13" s="238">
        <v>46387</v>
      </c>
      <c r="AI13" s="252"/>
      <c r="AJ13" s="252"/>
      <c r="AK13" s="252"/>
    </row>
    <row r="14" spans="1:100" s="158" customFormat="1" ht="94.5" customHeight="1" x14ac:dyDescent="0.25">
      <c r="A14" s="440"/>
      <c r="B14" s="464"/>
      <c r="C14" s="464"/>
      <c r="D14" s="464"/>
      <c r="E14" s="465"/>
      <c r="F14" s="464"/>
      <c r="G14" s="460"/>
      <c r="H14" s="461"/>
      <c r="I14" s="462"/>
      <c r="J14" s="463"/>
      <c r="K14" s="462"/>
      <c r="L14" s="461"/>
      <c r="M14" s="462"/>
      <c r="N14" s="472"/>
      <c r="O14" s="440">
        <v>2</v>
      </c>
      <c r="P14" s="439" t="s">
        <v>266</v>
      </c>
      <c r="Q14" s="470" t="str">
        <f>IF(OR(R14="Preventivo",R14="Detectivo"),"Probabilidad",IF(R14="Correctivo","Impacto",""))</f>
        <v>Probabilidad</v>
      </c>
      <c r="R14" s="471" t="s">
        <v>123</v>
      </c>
      <c r="S14" s="471" t="s">
        <v>124</v>
      </c>
      <c r="T14" s="467" t="str">
        <f>IF(AND(R14="Preventivo",S14="Automático"),"50%",IF(AND(R14="Preventivo",S14="Manual"),"40%",IF(AND(R14="Detectivo",S14="Automático"),"40%",IF(AND(R14="Detectivo",S14="Manual"),"30%",IF(AND(R14="Correctivo",S14="Automático"),"35%",IF(AND(R14="Correctivo",S14="Manual"),"25%",""))))))</f>
        <v>40%</v>
      </c>
      <c r="U14" s="471" t="s">
        <v>125</v>
      </c>
      <c r="V14" s="471" t="s">
        <v>126</v>
      </c>
      <c r="W14" s="471" t="s">
        <v>127</v>
      </c>
      <c r="X14" s="468">
        <f>IFERROR(IF(Q14="Probabilidad",(I14-(+I14*T14)),IF(Q14="Impacto",I14,"")),"")</f>
        <v>0</v>
      </c>
      <c r="Y14" s="466" t="str">
        <f>IFERROR(IF(X14="","",IF(X14&lt;=0.2,"Muy Baja",IF(X14&lt;=0.4,"Baja",IF(X14&lt;=0.6,"Media",IF(X14&lt;=0.8,"Alta","Muy Alta"))))),"")</f>
        <v>Muy Baja</v>
      </c>
      <c r="Z14" s="467">
        <f>+X14</f>
        <v>0</v>
      </c>
      <c r="AA14" s="466" t="str">
        <f>IFERROR(IF(AB14="","",IF(AB14&lt;=0.2,"Leve",IF(AB14&lt;=0.4,"Menor",IF(AB14&lt;=0.6,"Moderado",IF(AB14&lt;=0.8,"Mayor","Catastrófico"))))),"")</f>
        <v/>
      </c>
      <c r="AB14" s="468" t="str">
        <f>IFERROR(IF(Q18="Impacto",(M18-(+M18*T18)),IF(Q18="Probabilidad",M18,"")),"")</f>
        <v/>
      </c>
      <c r="AC14" s="469"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232" t="s">
        <v>128</v>
      </c>
      <c r="AE14" s="237" t="s">
        <v>267</v>
      </c>
      <c r="AF14" s="237" t="s">
        <v>264</v>
      </c>
      <c r="AG14" s="238" t="s">
        <v>268</v>
      </c>
      <c r="AH14" s="238">
        <v>46387</v>
      </c>
      <c r="AI14" s="252"/>
      <c r="AJ14" s="252"/>
      <c r="AK14" s="252"/>
    </row>
    <row r="15" spans="1:100" ht="30" x14ac:dyDescent="0.3">
      <c r="A15" s="440"/>
      <c r="B15" s="464"/>
      <c r="C15" s="464"/>
      <c r="D15" s="464"/>
      <c r="E15" s="465"/>
      <c r="F15" s="464"/>
      <c r="G15" s="460"/>
      <c r="H15" s="461"/>
      <c r="I15" s="462"/>
      <c r="J15" s="463"/>
      <c r="K15" s="462"/>
      <c r="L15" s="461"/>
      <c r="M15" s="462"/>
      <c r="N15" s="472"/>
      <c r="O15" s="440"/>
      <c r="P15" s="439"/>
      <c r="Q15" s="470"/>
      <c r="R15" s="471"/>
      <c r="S15" s="471"/>
      <c r="T15" s="467"/>
      <c r="U15" s="471"/>
      <c r="V15" s="471"/>
      <c r="W15" s="471"/>
      <c r="X15" s="468"/>
      <c r="Y15" s="466"/>
      <c r="Z15" s="467"/>
      <c r="AA15" s="466"/>
      <c r="AB15" s="468"/>
      <c r="AC15" s="469"/>
      <c r="AD15" s="232" t="s">
        <v>223</v>
      </c>
      <c r="AE15" s="237" t="s">
        <v>269</v>
      </c>
      <c r="AF15" s="237" t="s">
        <v>264</v>
      </c>
      <c r="AG15" s="218" t="s">
        <v>270</v>
      </c>
      <c r="AH15" s="238">
        <v>46387</v>
      </c>
      <c r="AI15" s="253"/>
      <c r="AJ15" s="253"/>
      <c r="AK15" s="253"/>
    </row>
    <row r="16" spans="1:100" ht="69.75" customHeight="1" x14ac:dyDescent="0.3">
      <c r="A16" s="440">
        <v>2</v>
      </c>
      <c r="B16" s="441" t="s">
        <v>246</v>
      </c>
      <c r="C16" s="464" t="s">
        <v>271</v>
      </c>
      <c r="D16" s="464" t="s">
        <v>272</v>
      </c>
      <c r="E16" s="442" t="str">
        <f>+IF(ISTEXT(D16)=TRUE,CONCATENATE(B16," por ",C16," debido a ",D16),"DILIGENCIE LAS CASILLAS ANTERIORES")</f>
        <v>Posibilidad de afectación Reputacional por demoras en la atención de los requerimientos  debido a falta de personal técnico para el área de sistemas</v>
      </c>
      <c r="F16" s="441" t="s">
        <v>121</v>
      </c>
      <c r="G16" s="443">
        <v>240</v>
      </c>
      <c r="H16" s="437" t="str">
        <f>IF(G16&lt;=0,"",IF(G16&lt;=2,"Muy Baja",IF(G16&lt;=24,"Baja",IF(G16&lt;=500,"Media",IF(G16&lt;=5000,"Alta","Muy Alta")))))</f>
        <v>Media</v>
      </c>
      <c r="I16" s="436">
        <f>IF(H16="","",IF(H16="Muy Baja",0.2,IF(H16="Baja",0.4,IF(H16="Media",0.6,IF(H16="Alta",0.8,IF(H16="Muy Alta",1,))))))</f>
        <v>0.6</v>
      </c>
      <c r="J16" s="435" t="s">
        <v>189</v>
      </c>
      <c r="K16" s="436" t="str">
        <f ca="1">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437" t="str">
        <f ca="1">IF(OR(K16='Tabla Impacto'!$C$11,K16='Tabla Impacto'!$D$11),"Leve",IF(OR(K16='Tabla Impacto'!$C$12,K16='Tabla Impacto'!$D$12),"Menor",IF(OR(K16='Tabla Impacto'!$C$13,K16='Tabla Impacto'!$D$13),"Moderado",IF(OR(K16='Tabla Impacto'!$C$14,K16='Tabla Impacto'!$D$14),"Mayor",IF(OR(K16='Tabla Impacto'!$C$15,K16='Tabla Impacto'!$D$15),"Catastrófico","")))))</f>
        <v>Mayor</v>
      </c>
      <c r="M16" s="436">
        <f ca="1">IF(L16="","",IF(L16="Leve",0.2,IF(L16="Menor",0.4,IF(L16="Moderado",0.6,IF(L16="Mayor",0.8,IF(L16="Catastrófico",1,))))))</f>
        <v>0.8</v>
      </c>
      <c r="N16" s="438"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246">
        <v>1</v>
      </c>
      <c r="P16" s="237" t="s">
        <v>477</v>
      </c>
      <c r="Q16" s="247" t="str">
        <f>IF(OR(R16="Preventivo",R16="Detectivo"),"Probabilidad",IF(R16="Correctivo","Impacto",""))</f>
        <v>Probabilidad</v>
      </c>
      <c r="R16" s="239" t="s">
        <v>123</v>
      </c>
      <c r="S16" s="239" t="s">
        <v>124</v>
      </c>
      <c r="T16" s="240" t="str">
        <f>IF(AND(R16="Preventivo",S16="Automático"),"50%",IF(AND(R16="Preventivo",S16="Manual"),"40%",IF(AND(R16="Detectivo",S16="Automático"),"40%",IF(AND(R16="Detectivo",S16="Manual"),"30%",IF(AND(R16="Correctivo",S16="Automático"),"35%",IF(AND(R16="Correctivo",S16="Manual"),"25%",""))))))</f>
        <v>40%</v>
      </c>
      <c r="U16" s="239" t="s">
        <v>125</v>
      </c>
      <c r="V16" s="239" t="s">
        <v>126</v>
      </c>
      <c r="W16" s="239" t="s">
        <v>127</v>
      </c>
      <c r="X16" s="241">
        <f>IFERROR(IF(Q16="Probabilidad",(I16-(+I16*T16)),IF(Q16="Impacto",I16,"")),"")</f>
        <v>0.36</v>
      </c>
      <c r="Y16" s="242" t="str">
        <f>IFERROR(IF(X16="","",IF(X16&lt;=0.2,"Muy Baja",IF(X16&lt;=0.4,"Baja",IF(X16&lt;=0.6,"Media",IF(X16&lt;=0.8,"Alta","Muy Alta"))))),"")</f>
        <v>Baja</v>
      </c>
      <c r="Z16" s="240">
        <f>+X16</f>
        <v>0.36</v>
      </c>
      <c r="AA16" s="242" t="str">
        <f ca="1">IFERROR(IF(AB16="","",IF(AB16&lt;=0.2,"Leve",IF(AB16&lt;=0.4,"Menor",IF(AB16&lt;=0.6,"Moderado",IF(AB16&lt;=0.8,"Mayor","Catastrófico"))))),"")</f>
        <v>Mayor</v>
      </c>
      <c r="AB16" s="240">
        <f ca="1">IFERROR(IF(Q16="Impacto",(M16-(+M16*T16)),IF(Q16="Probabilidad",M16,"")),"")</f>
        <v>0.8</v>
      </c>
      <c r="AC16" s="243"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239" t="s">
        <v>128</v>
      </c>
      <c r="AE16" s="149" t="s">
        <v>478</v>
      </c>
      <c r="AF16" s="145" t="s">
        <v>464</v>
      </c>
      <c r="AG16" s="238">
        <v>46023</v>
      </c>
      <c r="AH16" s="238">
        <v>46387</v>
      </c>
      <c r="AI16" s="105"/>
      <c r="AJ16" s="103"/>
      <c r="AK16" s="10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row>
    <row r="17" spans="1:100" ht="69.75" customHeight="1" x14ac:dyDescent="0.3">
      <c r="A17" s="440"/>
      <c r="B17" s="441"/>
      <c r="C17" s="464"/>
      <c r="D17" s="464"/>
      <c r="E17" s="442"/>
      <c r="F17" s="441"/>
      <c r="G17" s="443"/>
      <c r="H17" s="437"/>
      <c r="I17" s="436"/>
      <c r="J17" s="435"/>
      <c r="K17" s="436"/>
      <c r="L17" s="437"/>
      <c r="M17" s="436"/>
      <c r="N17" s="438"/>
      <c r="O17" s="440">
        <v>2</v>
      </c>
      <c r="P17" s="459" t="s">
        <v>273</v>
      </c>
      <c r="Q17" s="470" t="s">
        <v>133</v>
      </c>
      <c r="R17" s="457" t="s">
        <v>205</v>
      </c>
      <c r="S17" s="457" t="s">
        <v>124</v>
      </c>
      <c r="T17" s="458" t="str">
        <f>IF(AND(R17="Preventivo",S17="Automático"),"50%",IF(AND(R17="Preventivo",S17="Manual"),"40%",IF(AND(R17="Detectivo",S17="Automático"),"40%",IF(AND(R17="Detectivo",S17="Manual"),"30%",IF(AND(R17="Correctivo",S17="Automático"),"35%",IF(AND(R17="Correctivo",S17="Manual"),"25%",""))))))</f>
        <v>25%</v>
      </c>
      <c r="U17" s="457" t="s">
        <v>125</v>
      </c>
      <c r="V17" s="457" t="s">
        <v>126</v>
      </c>
      <c r="W17" s="457" t="s">
        <v>127</v>
      </c>
      <c r="X17" s="475">
        <f>IFERROR(IF(Q17="Probabilidad",(I17-(+I17*T17)),IF(Q17="Impacto",I17,"")),"")</f>
        <v>0</v>
      </c>
      <c r="Y17" s="473" t="str">
        <f>IFERROR(IF(X17="","",IF(X17&lt;=0.2,"Muy Baja",IF(X17&lt;=0.4,"Baja",IF(X17&lt;=0.6,"Media",IF(X17&lt;=0.8,"Alta","Muy Alta"))))),"")</f>
        <v>Muy Baja</v>
      </c>
      <c r="Z17" s="458">
        <f>+X17</f>
        <v>0</v>
      </c>
      <c r="AA17" s="473" t="str">
        <f>IFERROR(IF(AB17="","",IF(AB17&lt;=0.2,"Leve",IF(AB17&lt;=0.4,"Menor",IF(AB17&lt;=0.6,"Moderado",IF(AB17&lt;=0.8,"Mayor","Catastrófico"))))),"")</f>
        <v>Leve</v>
      </c>
      <c r="AB17" s="458">
        <f>IFERROR(IF(Q17="Impacto",(M17-(+M17*T17)),IF(Q17="Probabilidad",M17,"")),"")</f>
        <v>0</v>
      </c>
      <c r="AC17" s="474" t="str">
        <f>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239" t="s">
        <v>128</v>
      </c>
      <c r="AE17" s="149" t="s">
        <v>274</v>
      </c>
      <c r="AF17" s="237" t="s">
        <v>264</v>
      </c>
      <c r="AG17" s="238">
        <v>46054</v>
      </c>
      <c r="AH17" s="238">
        <v>46387</v>
      </c>
      <c r="AI17" s="105"/>
      <c r="AJ17" s="103"/>
      <c r="AK17" s="10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row>
    <row r="18" spans="1:100" ht="88.5" customHeight="1" x14ac:dyDescent="0.3">
      <c r="A18" s="440"/>
      <c r="B18" s="441"/>
      <c r="C18" s="464"/>
      <c r="D18" s="464"/>
      <c r="E18" s="442"/>
      <c r="F18" s="441"/>
      <c r="G18" s="443"/>
      <c r="H18" s="437"/>
      <c r="I18" s="436"/>
      <c r="J18" s="435"/>
      <c r="K18" s="436"/>
      <c r="L18" s="437"/>
      <c r="M18" s="436"/>
      <c r="N18" s="438"/>
      <c r="O18" s="440"/>
      <c r="P18" s="459"/>
      <c r="Q18" s="470"/>
      <c r="R18" s="457"/>
      <c r="S18" s="457"/>
      <c r="T18" s="458"/>
      <c r="U18" s="457"/>
      <c r="V18" s="457"/>
      <c r="W18" s="457"/>
      <c r="X18" s="475"/>
      <c r="Y18" s="473"/>
      <c r="Z18" s="458"/>
      <c r="AA18" s="473"/>
      <c r="AB18" s="458"/>
      <c r="AC18" s="474"/>
      <c r="AD18" s="239" t="s">
        <v>128</v>
      </c>
      <c r="AE18" s="149" t="s">
        <v>275</v>
      </c>
      <c r="AF18" s="237" t="s">
        <v>264</v>
      </c>
      <c r="AG18" s="238" t="s">
        <v>276</v>
      </c>
      <c r="AH18" s="254" t="s">
        <v>557</v>
      </c>
      <c r="AI18" s="105"/>
      <c r="AJ18" s="103"/>
      <c r="AK18" s="10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row>
    <row r="19" spans="1:100" ht="69.75" customHeight="1" x14ac:dyDescent="0.3">
      <c r="A19" s="439" t="s">
        <v>416</v>
      </c>
      <c r="B19" s="441" t="s">
        <v>245</v>
      </c>
      <c r="C19" s="464" t="s">
        <v>426</v>
      </c>
      <c r="D19" s="464" t="s">
        <v>425</v>
      </c>
      <c r="E19" s="442" t="str">
        <f>+IF(ISTEXT(D19)=TRUE,CONCATENATE(B19," por ",C19," debido a ",D19),"DILIGENCIE LAS CASILLAS ANTERIORES")</f>
        <v>Posibilidad de afectación Económico por pérdida de información institucional que acarre pérdida económica debido a fallas en la infraestructura tecnológica</v>
      </c>
      <c r="F19" s="441" t="s">
        <v>121</v>
      </c>
      <c r="G19" s="443">
        <v>365</v>
      </c>
      <c r="H19" s="437" t="str">
        <f>IF(G19&lt;=0,"",IF(G19&lt;=2,"Muy Baja",IF(G19&lt;=24,"Baja",IF(G19&lt;=500,"Media",IF(G19&lt;=5000,"Alta","Muy Alta")))))</f>
        <v>Media</v>
      </c>
      <c r="I19" s="436">
        <f>IF(H19="","",IF(H19="Muy Baja",0.2,IF(H19="Baja",0.4,IF(H19="Media",0.6,IF(H19="Alta",0.8,IF(H19="Muy Alta",1,))))))</f>
        <v>0.6</v>
      </c>
      <c r="J19" s="435" t="s">
        <v>188</v>
      </c>
      <c r="K19" s="436" t="str">
        <f ca="1">IF(NOT(ISERROR(MATCH(J19,'Tabla Impacto'!$B$221:$B$223,0))),'Tabla Impacto'!$F$223&amp;"Por favor no seleccionar los criterios de impacto(Afectación Económica o presupuestal y Pérdida Reputacional)",J19)</f>
        <v xml:space="preserve">     Entre 50 y 100 SMLMV </v>
      </c>
      <c r="L19" s="437" t="str">
        <f ca="1">IF(OR(K19='Tabla Impacto'!$C$11,K19='Tabla Impacto'!$D$11),"Leve",IF(OR(K19='Tabla Impacto'!$C$12,K19='Tabla Impacto'!$D$12),"Menor",IF(OR(K19='Tabla Impacto'!$C$13,K19='Tabla Impacto'!$D$13),"Moderado",IF(OR(K19='Tabla Impacto'!$C$14,K19='Tabla Impacto'!$D$14),"Mayor",IF(OR(K19='Tabla Impacto'!$C$15,K19='Tabla Impacto'!$D$15),"Catastrófico","")))))</f>
        <v>Moderado</v>
      </c>
      <c r="M19" s="436">
        <f ca="1">IF(L19="","",IF(L19="Leve",0.2,IF(L19="Menor",0.4,IF(L19="Moderado",0.6,IF(L19="Mayor",0.8,IF(L19="Catastrófico",1,))))))</f>
        <v>0.6</v>
      </c>
      <c r="N19" s="43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Moderado</v>
      </c>
      <c r="O19" s="246">
        <v>1</v>
      </c>
      <c r="P19" s="237" t="s">
        <v>427</v>
      </c>
      <c r="Q19" s="247" t="str">
        <f>IF(OR(R19="Preventivo",R19="Detectivo"),"Probabilidad",IF(R19="Correctivo","Impacto",""))</f>
        <v>Probabilidad</v>
      </c>
      <c r="R19" s="239" t="s">
        <v>123</v>
      </c>
      <c r="S19" s="239" t="s">
        <v>124</v>
      </c>
      <c r="T19" s="240" t="str">
        <f>IF(AND(R19="Preventivo",S19="Automático"),"50%",IF(AND(R19="Preventivo",S19="Manual"),"40%",IF(AND(R19="Detectivo",S19="Automático"),"40%",IF(AND(R19="Detectivo",S19="Manual"),"30%",IF(AND(R19="Correctivo",S19="Automático"),"35%",IF(AND(R19="Correctivo",S19="Manual"),"25%",""))))))</f>
        <v>40%</v>
      </c>
      <c r="U19" s="239" t="s">
        <v>125</v>
      </c>
      <c r="V19" s="239" t="s">
        <v>126</v>
      </c>
      <c r="W19" s="239" t="s">
        <v>127</v>
      </c>
      <c r="X19" s="241">
        <f>IFERROR(IF(Q19="Probabilidad",(I19-(+I19*T19)),IF(Q19="Impacto",I19,"")),"")</f>
        <v>0.36</v>
      </c>
      <c r="Y19" s="242" t="str">
        <f>IFERROR(IF(X19="","",IF(X19&lt;=0.2,"Muy Baja",IF(X19&lt;=0.4,"Baja",IF(X19&lt;=0.6,"Media",IF(X19&lt;=0.8,"Alta","Muy Alta"))))),"")</f>
        <v>Baja</v>
      </c>
      <c r="Z19" s="240">
        <f>+X19</f>
        <v>0.36</v>
      </c>
      <c r="AA19" s="242" t="str">
        <f ca="1">IFERROR(IF(AB19="","",IF(AB19&lt;=0.2,"Leve",IF(AB19&lt;=0.4,"Menor",IF(AB19&lt;=0.6,"Moderado",IF(AB19&lt;=0.8,"Mayor","Catastrófico"))))),"")</f>
        <v>Moderado</v>
      </c>
      <c r="AB19" s="240">
        <f ca="1">IFERROR(IF(Q19="Impacto",(M19-(+M19*T19)),IF(Q19="Probabilidad",M19,"")),"")</f>
        <v>0.6</v>
      </c>
      <c r="AC19" s="243" t="str">
        <f ca="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239" t="s">
        <v>128</v>
      </c>
      <c r="AE19" s="149" t="s">
        <v>429</v>
      </c>
      <c r="AF19" s="237" t="s">
        <v>264</v>
      </c>
      <c r="AG19" s="238" t="s">
        <v>276</v>
      </c>
      <c r="AH19" s="254" t="s">
        <v>557</v>
      </c>
      <c r="AI19" s="105"/>
      <c r="AJ19" s="103"/>
      <c r="AK19" s="10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row>
    <row r="20" spans="1:100" ht="69.75" customHeight="1" x14ac:dyDescent="0.3">
      <c r="A20" s="440"/>
      <c r="B20" s="441"/>
      <c r="C20" s="464"/>
      <c r="D20" s="464"/>
      <c r="E20" s="442"/>
      <c r="F20" s="441"/>
      <c r="G20" s="443"/>
      <c r="H20" s="437"/>
      <c r="I20" s="436"/>
      <c r="J20" s="435"/>
      <c r="K20" s="436"/>
      <c r="L20" s="437"/>
      <c r="M20" s="436"/>
      <c r="N20" s="438"/>
      <c r="O20" s="223">
        <v>2</v>
      </c>
      <c r="P20" s="145" t="s">
        <v>428</v>
      </c>
      <c r="Q20" s="231" t="s">
        <v>133</v>
      </c>
      <c r="R20" s="239" t="s">
        <v>123</v>
      </c>
      <c r="S20" s="239" t="s">
        <v>124</v>
      </c>
      <c r="T20" s="240" t="str">
        <f>IF(AND(R20="Preventivo",S20="Automático"),"50%",IF(AND(R20="Preventivo",S20="Manual"),"40%",IF(AND(R20="Detectivo",S20="Automático"),"40%",IF(AND(R20="Detectivo",S20="Manual"),"30%",IF(AND(R20="Correctivo",S20="Automático"),"35%",IF(AND(R20="Correctivo",S20="Manual"),"25%",""))))))</f>
        <v>40%</v>
      </c>
      <c r="U20" s="239" t="s">
        <v>213</v>
      </c>
      <c r="V20" s="239" t="s">
        <v>126</v>
      </c>
      <c r="W20" s="239" t="s">
        <v>219</v>
      </c>
      <c r="X20" s="241">
        <f>IFERROR(IF(Q20="Probabilidad",(I20-(+I20*T20)),IF(Q20="Impacto",I20,"")),"")</f>
        <v>0</v>
      </c>
      <c r="Y20" s="242" t="str">
        <f>IFERROR(IF(X20="","",IF(X20&lt;=0.2,"Muy Baja",IF(X20&lt;=0.4,"Baja",IF(X20&lt;=0.6,"Media",IF(X20&lt;=0.8,"Alta","Muy Alta"))))),"")</f>
        <v>Muy Baja</v>
      </c>
      <c r="Z20" s="240">
        <f>+X20</f>
        <v>0</v>
      </c>
      <c r="AA20" s="242" t="str">
        <f>IFERROR(IF(AB20="","",IF(AB20&lt;=0.2,"Leve",IF(AB20&lt;=0.4,"Menor",IF(AB20&lt;=0.6,"Moderado",IF(AB20&lt;=0.8,"Mayor","Catastrófico"))))),"")</f>
        <v>Leve</v>
      </c>
      <c r="AB20" s="240">
        <f>IFERROR(IF(Q20="Impacto",(M20-(+M20*T20)),IF(Q20="Probabilidad",M20,"")),"")</f>
        <v>0</v>
      </c>
      <c r="AC20" s="243"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Bajo</v>
      </c>
      <c r="AD20" s="239" t="s">
        <v>128</v>
      </c>
      <c r="AE20" s="149" t="s">
        <v>430</v>
      </c>
      <c r="AF20" s="237" t="s">
        <v>264</v>
      </c>
      <c r="AG20" s="238">
        <v>46082</v>
      </c>
      <c r="AH20" s="238">
        <v>46387</v>
      </c>
      <c r="AI20" s="105"/>
      <c r="AJ20" s="103"/>
      <c r="AK20" s="10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row>
    <row r="21" spans="1:100"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100"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100"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100"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100"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100"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100"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100"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100"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100"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100"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100"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row r="50" spans="1:46" x14ac:dyDescent="0.3">
      <c r="A50" s="26"/>
      <c r="B50" s="26"/>
      <c r="C50" s="26"/>
      <c r="D50" s="26"/>
      <c r="E50" s="7"/>
      <c r="F50" s="25"/>
      <c r="G50" s="7"/>
      <c r="H50" s="7"/>
      <c r="I50" s="7"/>
      <c r="J50" s="7"/>
      <c r="K50" s="7"/>
      <c r="L50" s="7"/>
      <c r="M50" s="7"/>
      <c r="N50" s="7"/>
      <c r="O50" s="25"/>
      <c r="P50" s="14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row>
    <row r="51" spans="1:46" x14ac:dyDescent="0.3">
      <c r="A51" s="26"/>
      <c r="B51" s="26"/>
      <c r="C51" s="26"/>
      <c r="D51" s="26"/>
      <c r="E51" s="7"/>
      <c r="F51" s="25"/>
      <c r="G51" s="7"/>
      <c r="H51" s="7"/>
      <c r="I51" s="7"/>
      <c r="J51" s="7"/>
      <c r="K51" s="7"/>
      <c r="L51" s="7"/>
      <c r="M51" s="7"/>
      <c r="N51" s="7"/>
      <c r="O51" s="25"/>
      <c r="P51" s="14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row>
    <row r="52" spans="1:46" x14ac:dyDescent="0.3">
      <c r="A52" s="26"/>
      <c r="B52" s="26"/>
      <c r="C52" s="26"/>
      <c r="D52" s="26"/>
      <c r="E52" s="7"/>
      <c r="F52" s="25"/>
      <c r="G52" s="7"/>
      <c r="H52" s="7"/>
      <c r="I52" s="7"/>
      <c r="J52" s="7"/>
      <c r="K52" s="7"/>
      <c r="L52" s="7"/>
      <c r="M52" s="7"/>
      <c r="N52" s="7"/>
      <c r="O52" s="25"/>
      <c r="P52" s="14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row>
    <row r="53" spans="1:46" x14ac:dyDescent="0.3">
      <c r="A53" s="26"/>
      <c r="B53" s="26"/>
      <c r="C53" s="26"/>
      <c r="D53" s="26"/>
      <c r="E53" s="7"/>
      <c r="F53" s="25"/>
      <c r="G53" s="7"/>
      <c r="H53" s="7"/>
      <c r="I53" s="7"/>
      <c r="J53" s="7"/>
      <c r="K53" s="7"/>
      <c r="L53" s="7"/>
      <c r="M53" s="7"/>
      <c r="N53" s="7"/>
      <c r="O53" s="25"/>
      <c r="P53" s="14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row>
    <row r="54" spans="1:46" x14ac:dyDescent="0.3">
      <c r="A54" s="26"/>
      <c r="B54" s="26"/>
      <c r="C54" s="26"/>
      <c r="D54" s="26"/>
      <c r="E54" s="7"/>
      <c r="F54" s="25"/>
      <c r="G54" s="7"/>
      <c r="H54" s="7"/>
      <c r="I54" s="7"/>
      <c r="J54" s="7"/>
      <c r="K54" s="7"/>
      <c r="L54" s="7"/>
      <c r="M54" s="7"/>
      <c r="N54" s="7"/>
      <c r="O54" s="25"/>
      <c r="P54" s="14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row>
  </sheetData>
  <dataConsolidate/>
  <mergeCells count="137">
    <mergeCell ref="AI10:AI11"/>
    <mergeCell ref="AJ10:AJ11"/>
    <mergeCell ref="AK10:AK11"/>
    <mergeCell ref="A16:A18"/>
    <mergeCell ref="F16:F18"/>
    <mergeCell ref="G16:G18"/>
    <mergeCell ref="AC10:AC11"/>
    <mergeCell ref="AD10:AD11"/>
    <mergeCell ref="AE10:AE11"/>
    <mergeCell ref="AF10:AF11"/>
    <mergeCell ref="AG10:AG11"/>
    <mergeCell ref="AH10:AH11"/>
    <mergeCell ref="H16:H18"/>
    <mergeCell ref="I16:I18"/>
    <mergeCell ref="J16:J18"/>
    <mergeCell ref="L16:L18"/>
    <mergeCell ref="M16:M18"/>
    <mergeCell ref="N16:N18"/>
    <mergeCell ref="AB17:AB18"/>
    <mergeCell ref="AC17:AC18"/>
    <mergeCell ref="J10:J11"/>
    <mergeCell ref="AB10:AB11"/>
    <mergeCell ref="L10:L11"/>
    <mergeCell ref="M10:M11"/>
    <mergeCell ref="N10:N11"/>
    <mergeCell ref="O10:O11"/>
    <mergeCell ref="P10:P11"/>
    <mergeCell ref="Q10:Q11"/>
    <mergeCell ref="R10:W10"/>
    <mergeCell ref="X10:X11"/>
    <mergeCell ref="Y10:Y11"/>
    <mergeCell ref="Z10:Z11"/>
    <mergeCell ref="AA10:AA11"/>
    <mergeCell ref="AJ1:AK1"/>
    <mergeCell ref="AJ2:AK2"/>
    <mergeCell ref="AJ3:AK3"/>
    <mergeCell ref="AJ4:AK4"/>
    <mergeCell ref="A6:B6"/>
    <mergeCell ref="C6:N6"/>
    <mergeCell ref="O6:Q6"/>
    <mergeCell ref="A7:B7"/>
    <mergeCell ref="C7:N7"/>
    <mergeCell ref="A12:A15"/>
    <mergeCell ref="B12:B15"/>
    <mergeCell ref="C12:C15"/>
    <mergeCell ref="D12:D15"/>
    <mergeCell ref="E12:E15"/>
    <mergeCell ref="A8:B8"/>
    <mergeCell ref="C8:N8"/>
    <mergeCell ref="A1:D4"/>
    <mergeCell ref="E1:AI4"/>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S12:S13"/>
    <mergeCell ref="T12:T13"/>
    <mergeCell ref="K12:K15"/>
    <mergeCell ref="L12:L15"/>
    <mergeCell ref="M12:M15"/>
    <mergeCell ref="N12:N15"/>
    <mergeCell ref="O12:O13"/>
    <mergeCell ref="F12:F15"/>
    <mergeCell ref="G12:G15"/>
    <mergeCell ref="H12:H15"/>
    <mergeCell ref="I12:I15"/>
    <mergeCell ref="J12:J15"/>
    <mergeCell ref="Z12:Z13"/>
    <mergeCell ref="AA12:AA13"/>
    <mergeCell ref="AB12:AB13"/>
    <mergeCell ref="AC12:AC13"/>
    <mergeCell ref="O14:O15"/>
    <mergeCell ref="P14:P15"/>
    <mergeCell ref="Q14:Q15"/>
    <mergeCell ref="R14:R15"/>
    <mergeCell ref="S14:S15"/>
    <mergeCell ref="T14:T15"/>
    <mergeCell ref="U14:U15"/>
    <mergeCell ref="V14:V15"/>
    <mergeCell ref="W14:W15"/>
    <mergeCell ref="X14:X15"/>
    <mergeCell ref="Y14:Y15"/>
    <mergeCell ref="Z14:Z15"/>
    <mergeCell ref="U12:U13"/>
    <mergeCell ref="V12:V13"/>
    <mergeCell ref="W12:W13"/>
    <mergeCell ref="X12:X13"/>
    <mergeCell ref="Y12:Y13"/>
    <mergeCell ref="P12:P13"/>
    <mergeCell ref="Q12:Q13"/>
    <mergeCell ref="R12:R13"/>
    <mergeCell ref="AC14:AC15"/>
    <mergeCell ref="Q17:Q18"/>
    <mergeCell ref="R17:R18"/>
    <mergeCell ref="S17:S18"/>
    <mergeCell ref="T17:T18"/>
    <mergeCell ref="U17:U18"/>
    <mergeCell ref="V17:V18"/>
    <mergeCell ref="W17:W18"/>
    <mergeCell ref="X17:X18"/>
    <mergeCell ref="Y17:Y18"/>
    <mergeCell ref="Z17:Z18"/>
    <mergeCell ref="AA17:AA18"/>
    <mergeCell ref="K16:K18"/>
    <mergeCell ref="O17:O18"/>
    <mergeCell ref="P17:P18"/>
    <mergeCell ref="E16:E18"/>
    <mergeCell ref="D16:D18"/>
    <mergeCell ref="C16:C18"/>
    <mergeCell ref="B16:B18"/>
    <mergeCell ref="AA14:AA15"/>
    <mergeCell ref="AB14:AB15"/>
    <mergeCell ref="J19:J20"/>
    <mergeCell ref="K19:K20"/>
    <mergeCell ref="L19:L20"/>
    <mergeCell ref="M19:M20"/>
    <mergeCell ref="N19:N20"/>
    <mergeCell ref="A19:A20"/>
    <mergeCell ref="B19:B20"/>
    <mergeCell ref="C19:C20"/>
    <mergeCell ref="D19:D20"/>
    <mergeCell ref="E19:E20"/>
    <mergeCell ref="F19:F20"/>
    <mergeCell ref="G19:G20"/>
    <mergeCell ref="H19:H20"/>
    <mergeCell ref="I19:I20"/>
  </mergeCells>
  <conditionalFormatting sqref="H12 Y12 H16:H17 Y16:Y17">
    <cfRule type="cellIs" dxfId="581" priority="75" operator="equal">
      <formula>"Muy Baja"</formula>
    </cfRule>
    <cfRule type="cellIs" dxfId="580" priority="71" operator="equal">
      <formula>"Muy Alta"</formula>
    </cfRule>
    <cfRule type="cellIs" dxfId="579" priority="72" operator="equal">
      <formula>"Alta"</formula>
    </cfRule>
    <cfRule type="cellIs" dxfId="578" priority="73" operator="equal">
      <formula>"Media"</formula>
    </cfRule>
    <cfRule type="cellIs" dxfId="577" priority="74" operator="equal">
      <formula>"Baja"</formula>
    </cfRule>
  </conditionalFormatting>
  <conditionalFormatting sqref="H19:H20 Y19:Y20">
    <cfRule type="cellIs" dxfId="576" priority="19" operator="equal">
      <formula>"Muy Alta"</formula>
    </cfRule>
    <cfRule type="cellIs" dxfId="575" priority="20" operator="equal">
      <formula>"Alta"</formula>
    </cfRule>
    <cfRule type="cellIs" dxfId="574" priority="21" operator="equal">
      <formula>"Media"</formula>
    </cfRule>
    <cfRule type="cellIs" dxfId="573" priority="22" operator="equal">
      <formula>"Baja"</formula>
    </cfRule>
    <cfRule type="cellIs" dxfId="572" priority="23" operator="equal">
      <formula>"Muy Baja"</formula>
    </cfRule>
  </conditionalFormatting>
  <conditionalFormatting sqref="K12 K16:K17">
    <cfRule type="containsText" dxfId="571" priority="51" operator="containsText" text="❌">
      <formula>NOT(ISERROR(SEARCH("❌",K12)))</formula>
    </cfRule>
  </conditionalFormatting>
  <conditionalFormatting sqref="K19:K20">
    <cfRule type="containsText" dxfId="570" priority="9" operator="containsText" text="❌">
      <formula>NOT(ISERROR(SEARCH("❌",K19)))</formula>
    </cfRule>
  </conditionalFormatting>
  <conditionalFormatting sqref="L12 AA12 AA14 L16:L17 AA16:AA17">
    <cfRule type="cellIs" dxfId="569" priority="66" operator="equal">
      <formula>"Catastrófico"</formula>
    </cfRule>
    <cfRule type="cellIs" dxfId="568" priority="67" operator="equal">
      <formula>"Mayor"</formula>
    </cfRule>
    <cfRule type="cellIs" dxfId="567" priority="68" operator="equal">
      <formula>"Moderado"</formula>
    </cfRule>
    <cfRule type="cellIs" dxfId="566" priority="69" operator="equal">
      <formula>"Menor"</formula>
    </cfRule>
    <cfRule type="cellIs" dxfId="565" priority="70" operator="equal">
      <formula>"Leve"</formula>
    </cfRule>
  </conditionalFormatting>
  <conditionalFormatting sqref="L19:L20 AA19:AA20">
    <cfRule type="cellIs" dxfId="564" priority="14" operator="equal">
      <formula>"Catastrófico"</formula>
    </cfRule>
    <cfRule type="cellIs" dxfId="563" priority="15" operator="equal">
      <formula>"Mayor"</formula>
    </cfRule>
    <cfRule type="cellIs" dxfId="562" priority="16" operator="equal">
      <formula>"Moderado"</formula>
    </cfRule>
    <cfRule type="cellIs" dxfId="561" priority="17" operator="equal">
      <formula>"Menor"</formula>
    </cfRule>
    <cfRule type="cellIs" dxfId="560" priority="18" operator="equal">
      <formula>"Leve"</formula>
    </cfRule>
  </conditionalFormatting>
  <conditionalFormatting sqref="N12 AC12 N16:N17 AC16:AC17">
    <cfRule type="cellIs" dxfId="559" priority="53" operator="equal">
      <formula>"Alto"</formula>
    </cfRule>
    <cfRule type="cellIs" dxfId="558" priority="52" operator="equal">
      <formula>"Extremo"</formula>
    </cfRule>
    <cfRule type="cellIs" dxfId="557" priority="54" operator="equal">
      <formula>"Moderado"</formula>
    </cfRule>
    <cfRule type="cellIs" dxfId="556" priority="55" operator="equal">
      <formula>"Bajo"</formula>
    </cfRule>
  </conditionalFormatting>
  <conditionalFormatting sqref="N19:N20 AC19:AC20">
    <cfRule type="cellIs" dxfId="555" priority="10" operator="equal">
      <formula>"Extremo"</formula>
    </cfRule>
    <cfRule type="cellIs" dxfId="554" priority="11" operator="equal">
      <formula>"Alto"</formula>
    </cfRule>
    <cfRule type="cellIs" dxfId="553" priority="12" operator="equal">
      <formula>"Moderado"</formula>
    </cfRule>
    <cfRule type="cellIs" dxfId="552" priority="13" operator="equal">
      <formula>"Bajo"</formula>
    </cfRule>
  </conditionalFormatting>
  <conditionalFormatting sqref="Y14">
    <cfRule type="cellIs" dxfId="551" priority="43" operator="equal">
      <formula>"Alta"</formula>
    </cfRule>
    <cfRule type="cellIs" dxfId="550" priority="44" operator="equal">
      <formula>"Media"</formula>
    </cfRule>
    <cfRule type="cellIs" dxfId="549" priority="45" operator="equal">
      <formula>"Baja"</formula>
    </cfRule>
    <cfRule type="cellIs" dxfId="548" priority="46" operator="equal">
      <formula>"Muy Baja"</formula>
    </cfRule>
    <cfRule type="cellIs" dxfId="547" priority="42" operator="equal">
      <formula>"Muy Alta"</formula>
    </cfRule>
  </conditionalFormatting>
  <conditionalFormatting sqref="AC14">
    <cfRule type="cellIs" dxfId="546" priority="2" operator="equal">
      <formula>"Alto"</formula>
    </cfRule>
    <cfRule type="cellIs" dxfId="545" priority="4" operator="equal">
      <formula>"Bajo"</formula>
    </cfRule>
    <cfRule type="cellIs" dxfId="544" priority="3" operator="equal">
      <formula>"Moderado"</formula>
    </cfRule>
    <cfRule type="cellIs" dxfId="543" priority="1" operator="equal">
      <formula>"Extremo"</formula>
    </cfRule>
  </conditionalFormatting>
  <pageMargins left="0.7" right="0.7" top="0.75" bottom="0.75" header="0.3" footer="0.3"/>
  <pageSetup orientation="portrait" r:id="rId1"/>
  <ignoredErrors>
    <ignoredError sqref="E12 E16:E21" unlockedFormula="1"/>
  </ignoredError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ABECC81D-55B7-124A-97D6-81082AB83859}">
          <x14:formula1>
            <xm:f>'Opciones Tratamiento'!$B$9:$B$10</xm:f>
          </x14:formula1>
          <xm:sqref>AK12 AK18</xm:sqref>
        </x14:dataValidation>
        <x14:dataValidation type="custom" allowBlank="1" showInputMessage="1" showErrorMessage="1" error="Recuerde que las acciones se generan bajo la medida de mitigar el riesgo" xr:uid="{CC247E02-8B14-3D40-9E77-552B22306928}">
          <x14:formula1>
            <xm:f>IF(OR(AD12='Opciones Tratamiento'!$B$2,AD12='Opciones Tratamiento'!$B$3,AD12='Opciones Tratamiento'!$B$4),ISBLANK(AD12),ISTEXT(AD12))</xm:f>
          </x14:formula1>
          <xm:sqref>AJ12 AJ16:AJ20</xm:sqref>
        </x14:dataValidation>
        <x14:dataValidation type="custom" allowBlank="1" showInputMessage="1" showErrorMessage="1" error="Recuerde que las acciones se generan bajo la medida de mitigar el riesgo" xr:uid="{EE08F913-4F72-794E-92CA-69A5782F91A0}">
          <x14:formula1>
            <xm:f>IF(OR(AD12='Opciones Tratamiento'!$B$2,AD12='Opciones Tratamiento'!$B$3,AD12='Opciones Tratamiento'!$B$4),ISBLANK(AD12),ISTEXT(AD12))</xm:f>
          </x14:formula1>
          <xm:sqref>AI12 AI16:AI20</xm:sqref>
        </x14:dataValidation>
        <x14:dataValidation type="custom" allowBlank="1" showInputMessage="1" showErrorMessage="1" error="Recuerde que las acciones se generan bajo la medida de mitigar el riesgo" xr:uid="{D13FB756-8664-314D-894D-C8684B278A04}">
          <x14:formula1>
            <xm:f>IF(OR(AD16='Opciones Tratamiento'!$B$2,AD16='Opciones Tratamiento'!$B$3,AD16='Opciones Tratamiento'!$B$4),ISBLANK(AD16),ISTEXT(AD16))</xm:f>
          </x14:formula1>
          <xm:sqref>AF16</xm:sqref>
        </x14:dataValidation>
        <x14:dataValidation type="custom" allowBlank="1" showInputMessage="1" showErrorMessage="1" error="Recuerde que las acciones se generan bajo la medida de mitigar el riesgo" xr:uid="{A93B38FF-0BC8-F24A-B61F-196220BD5330}">
          <x14:formula1>
            <xm:f>IF(OR(AD16='Opciones Tratamiento'!$B$2,AD16='Opciones Tratamiento'!$B$3,AD16='Opciones Tratamiento'!$B$4),ISBLANK(AD16),ISTEXT(AD16))</xm:f>
          </x14:formula1>
          <xm:sqref>AE16 AE19</xm:sqref>
        </x14:dataValidation>
        <x14:dataValidation type="list" allowBlank="1" showInputMessage="1" showErrorMessage="1" xr:uid="{3E6AB6C2-9297-C646-90F0-765A81B7C16E}">
          <x14:formula1>
            <xm:f>'Tabla Impacto'!$F$210:$F$221</xm:f>
          </x14:formula1>
          <xm:sqref>J16:J17 J12 J19:J20</xm:sqref>
        </x14:dataValidation>
        <x14:dataValidation type="list" allowBlank="1" showInputMessage="1" showErrorMessage="1" xr:uid="{F21107BC-B615-9546-B751-36EED5943A84}">
          <x14:formula1>
            <xm:f>'Opciones Tratamiento'!$B$2:$B$5</xm:f>
          </x14:formula1>
          <xm:sqref>AD12:AD20</xm:sqref>
        </x14:dataValidation>
        <x14:dataValidation type="list" allowBlank="1" showInputMessage="1" showErrorMessage="1" xr:uid="{9BAA1803-3F5F-A742-B848-28D1E20C5666}">
          <x14:formula1>
            <xm:f>'Opciones Tratamiento'!$E$2:$E$4</xm:f>
          </x14:formula1>
          <xm:sqref>B12 B16 B19</xm:sqref>
        </x14:dataValidation>
        <x14:dataValidation type="list" allowBlank="1" showInputMessage="1" showErrorMessage="1" xr:uid="{2C408A2E-6013-054A-A5FE-BC512EE41E51}">
          <x14:formula1>
            <xm:f>'Opciones Tratamiento'!$B$13:$B$19</xm:f>
          </x14:formula1>
          <xm:sqref>F16:F17 F12 F19:F20</xm:sqref>
        </x14:dataValidation>
        <x14:dataValidation type="list" allowBlank="1" showInputMessage="1" showErrorMessage="1" xr:uid="{992F160C-D094-CD4C-971B-BEB055D935B9}">
          <x14:formula1>
            <xm:f>'Tabla Valoración controles'!$D$13:$D$14</xm:f>
          </x14:formula1>
          <xm:sqref>W14 W12 W16:W17 W19:W20</xm:sqref>
        </x14:dataValidation>
        <x14:dataValidation type="list" allowBlank="1" showInputMessage="1" showErrorMessage="1" xr:uid="{72138DB8-6C05-974B-803C-D35FA830B6BF}">
          <x14:formula1>
            <xm:f>'Tabla Valoración controles'!$D$11:$D$12</xm:f>
          </x14:formula1>
          <xm:sqref>V14 V12 V16:V17 V19:V20</xm:sqref>
        </x14:dataValidation>
        <x14:dataValidation type="list" allowBlank="1" showInputMessage="1" showErrorMessage="1" xr:uid="{32D04A13-3805-7C43-9DCA-714BE6F94D11}">
          <x14:formula1>
            <xm:f>'Tabla Valoración controles'!$D$9:$D$10</xm:f>
          </x14:formula1>
          <xm:sqref>U14 U12 U16:U17 U19:U20</xm:sqref>
        </x14:dataValidation>
        <x14:dataValidation type="list" allowBlank="1" showInputMessage="1" showErrorMessage="1" xr:uid="{2EE5270E-0E8C-8E4F-9D1B-20B03D79D12C}">
          <x14:formula1>
            <xm:f>'Tabla Valoración controles'!$D$7:$D$8</xm:f>
          </x14:formula1>
          <xm:sqref>S14 S12 S16:S17 S19:S20</xm:sqref>
        </x14:dataValidation>
        <x14:dataValidation type="list" allowBlank="1" showInputMessage="1" showErrorMessage="1" xr:uid="{91FFB947-CFDF-7347-BE3D-1C6558E7EF1D}">
          <x14:formula1>
            <xm:f>'Tabla Valoración controles'!$D$4:$D$6</xm:f>
          </x14:formula1>
          <xm:sqref>R14 R12 R16:R17 R19:R20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A99E-0A55-D14D-BFC6-9273DB8DC132}">
  <sheetPr>
    <tabColor rgb="FF002060"/>
  </sheetPr>
  <dimension ref="A1:CV47"/>
  <sheetViews>
    <sheetView topLeftCell="A10" zoomScale="90" zoomScaleNormal="9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22.8554687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277</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278</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45" t="s">
        <v>279</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247</v>
      </c>
      <c r="C12" s="464" t="s">
        <v>280</v>
      </c>
      <c r="D12" s="464" t="s">
        <v>281</v>
      </c>
      <c r="E12" s="465" t="str">
        <f>+IF(ISTEXT(D12)=TRUE,CONCATENATE(B12," por ",C12," debido a ",D12),"DILIGENCIE LAS CASILLAS ANTERIORES")</f>
        <v>Posibilidad de afectación Económico y Reputacional por afectaciones físicas y mentales del cuerpo de bomberos de Bucaramanga debido a desconocimiento y falta de participación por parte de los funcionarios en el programa de riesgo psicosocial</v>
      </c>
      <c r="F12" s="464" t="s">
        <v>121</v>
      </c>
      <c r="G12" s="460">
        <v>12</v>
      </c>
      <c r="H12" s="461" t="str">
        <f>IF(G12&lt;=0,"",IF(G12&lt;=2,"Muy Baja",IF(G12&lt;=24,"Baja",IF(G12&lt;=500,"Media",IF(G12&lt;=5000,"Alta","Muy Alta")))))</f>
        <v>Baja</v>
      </c>
      <c r="I12" s="462">
        <f>IF(H12="","",IF(H12="Muy Baja",0.2,IF(H12="Baja",0.4,IF(H12="Media",0.6,IF(H12="Alta",0.8,IF(H12="Muy Alta",1,))))))</f>
        <v>0.4</v>
      </c>
      <c r="J12" s="463" t="s">
        <v>187</v>
      </c>
      <c r="K12" s="462" t="str">
        <f ca="1">IF(NOT(ISERROR(MATCH(J12,'Tabla Impacto'!$B$221:$B$223,0))),'Tabla Impacto'!$F$223&amp;"Por favor no seleccionar los criterios de impacto(Afectación Económica o presupuestal y Pérdida Reputacional)",J12)</f>
        <v xml:space="preserve">     El riesgo afecta la imagen de la entidad internamente, de conocimiento general, nivel interno, de junta dircetiva y accionistas y/o de provedores</v>
      </c>
      <c r="L12" s="461" t="str">
        <f ca="1">IF(OR(K12='Tabla Impacto'!$C$11,K12='Tabla Impacto'!$D$11),"Leve",IF(OR(K12='Tabla Impacto'!$C$12,K12='Tabla Impacto'!$D$12),"Menor",IF(OR(K12='Tabla Impacto'!$C$13,K12='Tabla Impacto'!$D$13),"Moderado",IF(OR(K12='Tabla Impacto'!$C$14,K12='Tabla Impacto'!$D$14),"Mayor",IF(OR(K12='Tabla Impacto'!$C$15,K12='Tabla Impacto'!$D$15),"Catastrófico","")))))</f>
        <v>Menor</v>
      </c>
      <c r="M12" s="462">
        <f ca="1">IF(L12="","",IF(L12="Leve",0.2,IF(L12="Menor",0.4,IF(L12="Moderado",0.6,IF(L12="Mayor",0.8,IF(L12="Catastrófico",1,))))))</f>
        <v>0.4</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246">
        <v>1</v>
      </c>
      <c r="P12" s="255" t="s">
        <v>480</v>
      </c>
      <c r="Q12" s="247" t="str">
        <f>IF(OR(R12="Preventivo",R12="Detectivo"),"Probabilidad",IF(R12="Correctivo","Impacto",""))</f>
        <v>Probabilidad</v>
      </c>
      <c r="R12" s="256" t="s">
        <v>123</v>
      </c>
      <c r="S12" s="256" t="s">
        <v>124</v>
      </c>
      <c r="T12" s="257" t="str">
        <f>IF(AND(R12="Preventivo",S12="Automático"),"50%",IF(AND(R12="Preventivo",S12="Manual"),"40%",IF(AND(R12="Detectivo",S12="Automático"),"40%",IF(AND(R12="Detectivo",S12="Manual"),"30%",IF(AND(R12="Correctivo",S12="Automático"),"35%",IF(AND(R12="Correctivo",S12="Manual"),"25%",""))))))</f>
        <v>40%</v>
      </c>
      <c r="U12" s="256" t="s">
        <v>125</v>
      </c>
      <c r="V12" s="256" t="s">
        <v>126</v>
      </c>
      <c r="W12" s="256" t="s">
        <v>127</v>
      </c>
      <c r="X12" s="234">
        <f>IFERROR(IF(Q12="Probabilidad",(I12-(+I12*T12)),IF(Q12="Impacto",I12,"")),"")</f>
        <v>0.24</v>
      </c>
      <c r="Y12" s="235" t="str">
        <f>IFERROR(IF(X12="","",IF(X12&lt;=0.2,"Muy Baja",IF(X12&lt;=0.4,"Baja",IF(X12&lt;=0.6,"Media",IF(X12&lt;=0.8,"Alta","Muy Alta"))))),"")</f>
        <v>Baja</v>
      </c>
      <c r="Z12" s="233">
        <f>+X12</f>
        <v>0.24</v>
      </c>
      <c r="AA12" s="235" t="str">
        <f>IFERROR(IF(AB12="","",IF(AB12&lt;=0.2,"Leve",IF(AB12&lt;=0.4,"Menor",IF(AB12&lt;=0.6,"Moderado",IF(AB12&lt;=0.8,"Mayor","Catastrófico"))))),"")</f>
        <v>Leve</v>
      </c>
      <c r="AB12" s="234">
        <f>IFERROR(IF(Q13="Impacto",(M13-(+M13*T13)),IF(Q13="Probabilidad",M13,"")),"")</f>
        <v>0</v>
      </c>
      <c r="AC12" s="258"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Bajo</v>
      </c>
      <c r="AD12" s="232" t="s">
        <v>128</v>
      </c>
      <c r="AE12" s="237" t="s">
        <v>481</v>
      </c>
      <c r="AF12" s="237" t="s">
        <v>482</v>
      </c>
      <c r="AG12" s="238">
        <v>46054</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158" customFormat="1" ht="94.5" customHeight="1" x14ac:dyDescent="0.25">
      <c r="A13" s="440"/>
      <c r="B13" s="464"/>
      <c r="C13" s="464"/>
      <c r="D13" s="464"/>
      <c r="E13" s="465"/>
      <c r="F13" s="464"/>
      <c r="G13" s="460"/>
      <c r="H13" s="461"/>
      <c r="I13" s="462"/>
      <c r="J13" s="463"/>
      <c r="K13" s="462"/>
      <c r="L13" s="461"/>
      <c r="M13" s="462"/>
      <c r="N13" s="472"/>
      <c r="O13" s="440">
        <v>2</v>
      </c>
      <c r="P13" s="441" t="s">
        <v>282</v>
      </c>
      <c r="Q13" s="470" t="s">
        <v>133</v>
      </c>
      <c r="R13" s="471" t="s">
        <v>129</v>
      </c>
      <c r="S13" s="471" t="s">
        <v>124</v>
      </c>
      <c r="T13" s="467" t="str">
        <f>IF(AND(R13="Preventivo",S13="Automático"),"50%",IF(AND(R13="Preventivo",S13="Manual"),"40%",IF(AND(R13="Detectivo",S13="Automático"),"40%",IF(AND(R13="Detectivo",S13="Manual"),"30%",IF(AND(R13="Correctivo",S13="Automático"),"35%",IF(AND(R13="Correctivo",S13="Manual"),"25%",""))))))</f>
        <v>30%</v>
      </c>
      <c r="U13" s="471" t="s">
        <v>125</v>
      </c>
      <c r="V13" s="471" t="s">
        <v>126</v>
      </c>
      <c r="W13" s="471" t="s">
        <v>127</v>
      </c>
      <c r="X13" s="468">
        <f>IFERROR(IF(Q13="Probabilidad",(I13-(+I13*T13)),IF(Q13="Impacto",I13,"")),"")</f>
        <v>0</v>
      </c>
      <c r="Y13" s="466" t="str">
        <f>IFERROR(IF(X13="","",IF(X13&lt;=0.2,"Muy Baja",IF(X13&lt;=0.4,"Baja",IF(X13&lt;=0.6,"Media",IF(X13&lt;=0.8,"Alta","Muy Alta"))))),"")</f>
        <v>Muy Baja</v>
      </c>
      <c r="Z13" s="458">
        <f>+X13</f>
        <v>0</v>
      </c>
      <c r="AA13" s="473" t="str">
        <f>IFERROR(IF(AB13="","",IF(AB13&lt;=0.2,"Leve",IF(AB13&lt;=0.4,"Menor",IF(AB13&lt;=0.6,"Moderado",IF(AB13&lt;=0.8,"Mayor","Catastrófico"))))),"")</f>
        <v>Leve</v>
      </c>
      <c r="AB13" s="458">
        <f>IFERROR(IF(Q13="Impacto",(M13-(+M13*T13)),IF(Q13="Probabilidad",M13,"")),"")</f>
        <v>0</v>
      </c>
      <c r="AC13" s="474"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232" t="s">
        <v>223</v>
      </c>
      <c r="AE13" s="149" t="s">
        <v>283</v>
      </c>
      <c r="AF13" s="237" t="s">
        <v>284</v>
      </c>
      <c r="AG13" s="238">
        <v>46082</v>
      </c>
      <c r="AH13" s="238">
        <v>46387</v>
      </c>
      <c r="AI13" s="252"/>
      <c r="AJ13" s="252"/>
      <c r="AK13" s="252"/>
    </row>
    <row r="14" spans="1:100" s="158" customFormat="1" ht="94.5" customHeight="1" x14ac:dyDescent="0.25">
      <c r="A14" s="440"/>
      <c r="B14" s="464"/>
      <c r="C14" s="464"/>
      <c r="D14" s="464"/>
      <c r="E14" s="465"/>
      <c r="F14" s="464"/>
      <c r="G14" s="460"/>
      <c r="H14" s="461"/>
      <c r="I14" s="462"/>
      <c r="J14" s="463"/>
      <c r="K14" s="462"/>
      <c r="L14" s="461"/>
      <c r="M14" s="462"/>
      <c r="N14" s="472"/>
      <c r="O14" s="440"/>
      <c r="P14" s="441"/>
      <c r="Q14" s="470"/>
      <c r="R14" s="471"/>
      <c r="S14" s="471"/>
      <c r="T14" s="467"/>
      <c r="U14" s="471"/>
      <c r="V14" s="471"/>
      <c r="W14" s="471"/>
      <c r="X14" s="468"/>
      <c r="Y14" s="466"/>
      <c r="Z14" s="458"/>
      <c r="AA14" s="473"/>
      <c r="AB14" s="458"/>
      <c r="AC14" s="474"/>
      <c r="AD14" s="232" t="s">
        <v>223</v>
      </c>
      <c r="AE14" s="149" t="s">
        <v>285</v>
      </c>
      <c r="AF14" s="259" t="s">
        <v>284</v>
      </c>
      <c r="AG14" s="238">
        <v>46204</v>
      </c>
      <c r="AH14" s="254" t="s">
        <v>557</v>
      </c>
      <c r="AI14" s="252"/>
      <c r="AJ14" s="252"/>
      <c r="AK14" s="252"/>
    </row>
    <row r="15" spans="1:100" s="3" customFormat="1" ht="99.95" customHeight="1" x14ac:dyDescent="0.25">
      <c r="A15" s="245" t="s">
        <v>431</v>
      </c>
      <c r="B15" s="224" t="s">
        <v>245</v>
      </c>
      <c r="C15" s="224" t="s">
        <v>432</v>
      </c>
      <c r="D15" s="224" t="s">
        <v>433</v>
      </c>
      <c r="E15" s="225" t="str">
        <f>+IF(ISTEXT(D15)=TRUE,CONCATENATE(B15," por ",C15," debido a ",D15),"DILIGENCIE LAS CASILLAS ANTERIORES")</f>
        <v>Posibilidad de afectación Económico por Pago de viáticos sin justificar de acuerdo con el procedimiento debido a Incumplimiento de transparencia, planeación, economía y demás principios propios de la Administración.</v>
      </c>
      <c r="F15" s="224" t="s">
        <v>121</v>
      </c>
      <c r="G15" s="144">
        <v>24</v>
      </c>
      <c r="H15" s="226" t="str">
        <f>IF(G15&lt;=0,"",IF(G15&lt;=2,"Muy Baja",IF(G15&lt;=24,"Baja",IF(G15&lt;=500,"Media",IF(G15&lt;=5000,"Alta","Muy Alta")))))</f>
        <v>Baja</v>
      </c>
      <c r="I15" s="227">
        <f>IF(H15="","",IF(H15="Muy Baja",0.2,IF(H15="Baja",0.4,IF(H15="Media",0.6,IF(H15="Alta",0.8,IF(H15="Muy Alta",1,))))))</f>
        <v>0.4</v>
      </c>
      <c r="J15" s="228" t="s">
        <v>122</v>
      </c>
      <c r="K15" s="227" t="str">
        <f ca="1">IF(NOT(ISERROR(MATCH(J15,'Tabla Impacto'!$B$221:$B$223,0))),'Tabla Impacto'!$F$223&amp;"Por favor no seleccionar los criterios de impacto(Afectación Económica o presupuestal y Pérdida Reputacional)",J15)</f>
        <v xml:space="preserve">     Entre 10 y 50 SMLMV </v>
      </c>
      <c r="L15" s="226" t="str">
        <f ca="1">IF(OR(K15='Tabla Impacto'!$C$11,K15='Tabla Impacto'!$D$11),"Leve",IF(OR(K15='Tabla Impacto'!$C$12,K15='Tabla Impacto'!$D$12),"Menor",IF(OR(K15='Tabla Impacto'!$C$13,K15='Tabla Impacto'!$D$13),"Moderado",IF(OR(K15='Tabla Impacto'!$C$14,K15='Tabla Impacto'!$D$14),"Mayor",IF(OR(K15='Tabla Impacto'!$C$15,K15='Tabla Impacto'!$D$15),"Catastrófico","")))))</f>
        <v>Menor</v>
      </c>
      <c r="M15" s="227">
        <f ca="1">IF(L15="","",IF(L15="Leve",0.2,IF(L15="Menor",0.4,IF(L15="Moderado",0.6,IF(L15="Mayor",0.8,IF(L15="Catastrófico",1,))))))</f>
        <v>0.4</v>
      </c>
      <c r="N15" s="229"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246">
        <v>1</v>
      </c>
      <c r="P15" s="255" t="s">
        <v>485</v>
      </c>
      <c r="Q15" s="247" t="str">
        <f>IF(OR(R15="Preventivo",R15="Detectivo"),"Probabilidad",IF(R15="Correctivo","Impacto",""))</f>
        <v>Probabilidad</v>
      </c>
      <c r="R15" s="256" t="s">
        <v>123</v>
      </c>
      <c r="S15" s="256" t="s">
        <v>124</v>
      </c>
      <c r="T15" s="257" t="str">
        <f>IF(AND(R15="Preventivo",S15="Automático"),"50%",IF(AND(R15="Preventivo",S15="Manual"),"40%",IF(AND(R15="Detectivo",S15="Automático"),"40%",IF(AND(R15="Detectivo",S15="Manual"),"30%",IF(AND(R15="Correctivo",S15="Automático"),"35%",IF(AND(R15="Correctivo",S15="Manual"),"25%",""))))))</f>
        <v>40%</v>
      </c>
      <c r="U15" s="256" t="s">
        <v>213</v>
      </c>
      <c r="V15" s="256" t="s">
        <v>126</v>
      </c>
      <c r="W15" s="256" t="s">
        <v>127</v>
      </c>
      <c r="X15" s="234">
        <f>IFERROR(IF(Q15="Probabilidad",(I15-(+I15*T15)),IF(Q15="Impacto",I15,"")),"")</f>
        <v>0.24</v>
      </c>
      <c r="Y15" s="235" t="str">
        <f>IFERROR(IF(X15="","",IF(X15&lt;=0.2,"Muy Baja",IF(X15&lt;=0.4,"Baja",IF(X15&lt;=0.6,"Media",IF(X15&lt;=0.8,"Alta","Muy Alta"))))),"")</f>
        <v>Baja</v>
      </c>
      <c r="Z15" s="248">
        <f>+X15</f>
        <v>0.24</v>
      </c>
      <c r="AA15" s="250" t="str">
        <f ca="1">IFERROR(IF(AB15="","",IF(AB15&lt;=0.2,"Leve",IF(AB15&lt;=0.4,"Menor",IF(AB15&lt;=0.6,"Moderado",IF(AB15&lt;=0.8,"Mayor","Catastrófico"))))),"")</f>
        <v>Menor</v>
      </c>
      <c r="AB15" s="248">
        <f ca="1">IFERROR(IF(Q15="Impacto",(M15-(+M15*T15)),IF(Q15="Probabilidad",M15,"")),"")</f>
        <v>0.4</v>
      </c>
      <c r="AC15" s="251"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232" t="s">
        <v>128</v>
      </c>
      <c r="AE15" s="237" t="s">
        <v>434</v>
      </c>
      <c r="AF15" s="237" t="s">
        <v>483</v>
      </c>
      <c r="AG15" s="238">
        <v>45689</v>
      </c>
      <c r="AH15" s="238">
        <v>46022</v>
      </c>
      <c r="AI15" s="146"/>
      <c r="AJ15" s="106"/>
      <c r="AK15" s="14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row>
    <row r="16" spans="1:100" s="3" customFormat="1" ht="99.95" customHeight="1" x14ac:dyDescent="0.25">
      <c r="A16" s="245" t="s">
        <v>416</v>
      </c>
      <c r="B16" s="224" t="s">
        <v>245</v>
      </c>
      <c r="C16" s="224" t="s">
        <v>435</v>
      </c>
      <c r="D16" s="224" t="s">
        <v>436</v>
      </c>
      <c r="E16" s="225" t="str">
        <f>+IF(ISTEXT(D16)=TRUE,CONCATENATE(B16," por ",C16," debido a ",D16),"DILIGENCIE LAS CASILLAS ANTERIORES")</f>
        <v>Posibilidad de afectación Económico por Recobros de incapacidades debido a Debilidades en la gestión de controles operativos internos y seguimiento de las incapacidades.</v>
      </c>
      <c r="F16" s="224" t="s">
        <v>121</v>
      </c>
      <c r="G16" s="144">
        <v>24</v>
      </c>
      <c r="H16" s="226" t="str">
        <f>IF(G16&lt;=0,"",IF(G16&lt;=2,"Muy Baja",IF(G16&lt;=24,"Baja",IF(G16&lt;=500,"Media",IF(G16&lt;=5000,"Alta","Muy Alta")))))</f>
        <v>Baja</v>
      </c>
      <c r="I16" s="227">
        <f>IF(H16="","",IF(H16="Muy Baja",0.2,IF(H16="Baja",0.4,IF(H16="Media",0.6,IF(H16="Alta",0.8,IF(H16="Muy Alta",1,))))))</f>
        <v>0.4</v>
      </c>
      <c r="J16" s="228" t="s">
        <v>131</v>
      </c>
      <c r="K16" s="227" t="str">
        <f ca="1">IF(NOT(ISERROR(MATCH(J16,'Tabla Impacto'!$B$221:$B$223,0))),'Tabla Impacto'!$F$223&amp;"Por favor no seleccionar los criterios de impacto(Afectación Económica o presupuestal y Pérdida Reputacional)",J16)</f>
        <v xml:space="preserve">     Entre 100 y 500 SMLMV </v>
      </c>
      <c r="L16" s="226" t="str">
        <f ca="1">IF(OR(K16='Tabla Impacto'!$C$11,K16='Tabla Impacto'!$D$11),"Leve",IF(OR(K16='Tabla Impacto'!$C$12,K16='Tabla Impacto'!$D$12),"Menor",IF(OR(K16='Tabla Impacto'!$C$13,K16='Tabla Impacto'!$D$13),"Moderado",IF(OR(K16='Tabla Impacto'!$C$14,K16='Tabla Impacto'!$D$14),"Mayor",IF(OR(K16='Tabla Impacto'!$C$15,K16='Tabla Impacto'!$D$15),"Catastrófico","")))))</f>
        <v>Mayor</v>
      </c>
      <c r="M16" s="227">
        <f ca="1">IF(L16="","",IF(L16="Leve",0.2,IF(L16="Menor",0.4,IF(L16="Moderado",0.6,IF(L16="Mayor",0.8,IF(L16="Catastrófico",1,))))))</f>
        <v>0.8</v>
      </c>
      <c r="N16" s="229"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246">
        <v>1</v>
      </c>
      <c r="P16" s="255" t="s">
        <v>486</v>
      </c>
      <c r="Q16" s="247" t="str">
        <f>IF(OR(R16="Preventivo",R16="Detectivo"),"Probabilidad",IF(R16="Correctivo","Impacto",""))</f>
        <v>Impacto</v>
      </c>
      <c r="R16" s="256" t="s">
        <v>205</v>
      </c>
      <c r="S16" s="256" t="s">
        <v>124</v>
      </c>
      <c r="T16" s="257" t="str">
        <f>IF(AND(R16="Preventivo",S16="Automático"),"50%",IF(AND(R16="Preventivo",S16="Manual"),"40%",IF(AND(R16="Detectivo",S16="Automático"),"40%",IF(AND(R16="Detectivo",S16="Manual"),"30%",IF(AND(R16="Correctivo",S16="Automático"),"35%",IF(AND(R16="Correctivo",S16="Manual"),"25%",""))))))</f>
        <v>25%</v>
      </c>
      <c r="U16" s="256" t="s">
        <v>125</v>
      </c>
      <c r="V16" s="256" t="s">
        <v>126</v>
      </c>
      <c r="W16" s="256" t="s">
        <v>127</v>
      </c>
      <c r="X16" s="234">
        <f>IFERROR(IF(Q16="Probabilidad",(I16-(+I16*T16)),IF(Q16="Impacto",I16,"")),"")</f>
        <v>0.4</v>
      </c>
      <c r="Y16" s="235" t="str">
        <f>IFERROR(IF(X16="","",IF(X16&lt;=0.2,"Muy Baja",IF(X16&lt;=0.4,"Baja",IF(X16&lt;=0.6,"Media",IF(X16&lt;=0.8,"Alta","Muy Alta"))))),"")</f>
        <v>Baja</v>
      </c>
      <c r="Z16" s="248">
        <f>+X16</f>
        <v>0.4</v>
      </c>
      <c r="AA16" s="250" t="str">
        <f ca="1">IFERROR(IF(AB16="","",IF(AB16&lt;=0.2,"Leve",IF(AB16&lt;=0.4,"Menor",IF(AB16&lt;=0.6,"Moderado",IF(AB16&lt;=0.8,"Mayor","Catastrófico"))))),"")</f>
        <v>Moderado</v>
      </c>
      <c r="AB16" s="248">
        <f ca="1">IFERROR(IF(Q16="Impacto",(M16-(+M16*T16)),IF(Q16="Probabilidad",M16,"")),"")</f>
        <v>0.60000000000000009</v>
      </c>
      <c r="AC16" s="251"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232" t="s">
        <v>128</v>
      </c>
      <c r="AE16" s="237" t="s">
        <v>437</v>
      </c>
      <c r="AF16" s="237" t="s">
        <v>484</v>
      </c>
      <c r="AG16" s="238">
        <v>46054</v>
      </c>
      <c r="AH16" s="238">
        <v>46387</v>
      </c>
      <c r="AI16" s="146"/>
      <c r="AJ16" s="106"/>
      <c r="AK16" s="14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row>
    <row r="17" spans="1:100" s="3" customFormat="1" ht="99.95" customHeight="1" x14ac:dyDescent="0.25">
      <c r="A17" s="245" t="s">
        <v>418</v>
      </c>
      <c r="B17" s="224" t="s">
        <v>245</v>
      </c>
      <c r="C17" s="224" t="s">
        <v>438</v>
      </c>
      <c r="D17" s="224" t="s">
        <v>439</v>
      </c>
      <c r="E17" s="225" t="str">
        <f>+IF(ISTEXT(D17)=TRUE,CONCATENATE(B17," por ",C17," debido a ",D17),"DILIGENCIE LAS CASILLAS ANTERIORES")</f>
        <v>Posibilidad de afectación Económico por Mayores valores pagados en la nómina debido a Inconsistencias en la información reportada en el software de nómina de la entidad.</v>
      </c>
      <c r="F17" s="224" t="s">
        <v>121</v>
      </c>
      <c r="G17" s="144">
        <v>24</v>
      </c>
      <c r="H17" s="226" t="str">
        <f>IF(G17&lt;=0,"",IF(G17&lt;=2,"Muy Baja",IF(G17&lt;=24,"Baja",IF(G17&lt;=500,"Media",IF(G17&lt;=5000,"Alta","Muy Alta")))))</f>
        <v>Baja</v>
      </c>
      <c r="I17" s="227">
        <f>IF(H17="","",IF(H17="Muy Baja",0.2,IF(H17="Baja",0.4,IF(H17="Media",0.6,IF(H17="Alta",0.8,IF(H17="Muy Alta",1,))))))</f>
        <v>0.4</v>
      </c>
      <c r="J17" s="228" t="s">
        <v>188</v>
      </c>
      <c r="K17" s="227" t="str">
        <f ca="1">IF(NOT(ISERROR(MATCH(J17,'Tabla Impacto'!$B$221:$B$223,0))),'Tabla Impacto'!$F$223&amp;"Por favor no seleccionar los criterios de impacto(Afectación Económica o presupuestal y Pérdida Reputacional)",J17)</f>
        <v xml:space="preserve">     Entre 50 y 100 SMLMV </v>
      </c>
      <c r="L17" s="226" t="str">
        <f ca="1">IF(OR(K17='Tabla Impacto'!$C$11,K17='Tabla Impacto'!$D$11),"Leve",IF(OR(K17='Tabla Impacto'!$C$12,K17='Tabla Impacto'!$D$12),"Menor",IF(OR(K17='Tabla Impacto'!$C$13,K17='Tabla Impacto'!$D$13),"Moderado",IF(OR(K17='Tabla Impacto'!$C$14,K17='Tabla Impacto'!$D$14),"Mayor",IF(OR(K17='Tabla Impacto'!$C$15,K17='Tabla Impacto'!$D$15),"Catastrófico","")))))</f>
        <v>Moderado</v>
      </c>
      <c r="M17" s="227">
        <f ca="1">IF(L17="","",IF(L17="Leve",0.2,IF(L17="Menor",0.4,IF(L17="Moderado",0.6,IF(L17="Mayor",0.8,IF(L17="Catastrófico",1,))))))</f>
        <v>0.6</v>
      </c>
      <c r="N17" s="229" t="str">
        <f ca="1">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Moderado</v>
      </c>
      <c r="O17" s="246">
        <v>1</v>
      </c>
      <c r="P17" s="255" t="s">
        <v>487</v>
      </c>
      <c r="Q17" s="247" t="str">
        <f>IF(OR(R17="Preventivo",R17="Detectivo"),"Probabilidad",IF(R17="Correctivo","Impacto",""))</f>
        <v>Impacto</v>
      </c>
      <c r="R17" s="256" t="s">
        <v>205</v>
      </c>
      <c r="S17" s="256" t="s">
        <v>124</v>
      </c>
      <c r="T17" s="257" t="str">
        <f>IF(AND(R17="Preventivo",S17="Automático"),"50%",IF(AND(R17="Preventivo",S17="Manual"),"40%",IF(AND(R17="Detectivo",S17="Automático"),"40%",IF(AND(R17="Detectivo",S17="Manual"),"30%",IF(AND(R17="Correctivo",S17="Automático"),"35%",IF(AND(R17="Correctivo",S17="Manual"),"25%",""))))))</f>
        <v>25%</v>
      </c>
      <c r="U17" s="256" t="s">
        <v>125</v>
      </c>
      <c r="V17" s="256" t="s">
        <v>126</v>
      </c>
      <c r="W17" s="256" t="s">
        <v>127</v>
      </c>
      <c r="X17" s="234">
        <f>IFERROR(IF(Q17="Probabilidad",(I17-(+I17*T17)),IF(Q17="Impacto",I17,"")),"")</f>
        <v>0.4</v>
      </c>
      <c r="Y17" s="235" t="str">
        <f>IFERROR(IF(X17="","",IF(X17&lt;=0.2,"Muy Baja",IF(X17&lt;=0.4,"Baja",IF(X17&lt;=0.6,"Media",IF(X17&lt;=0.8,"Alta","Muy Alta"))))),"")</f>
        <v>Baja</v>
      </c>
      <c r="Z17" s="248">
        <f>+X17</f>
        <v>0.4</v>
      </c>
      <c r="AA17" s="250" t="str">
        <f ca="1">IFERROR(IF(AB17="","",IF(AB17&lt;=0.2,"Leve",IF(AB17&lt;=0.4,"Menor",IF(AB17&lt;=0.6,"Moderado",IF(AB17&lt;=0.8,"Mayor","Catastrófico"))))),"")</f>
        <v>Moderado</v>
      </c>
      <c r="AB17" s="248">
        <f ca="1">IFERROR(IF(Q17="Impacto",(M17-(+M17*T17)),IF(Q17="Probabilidad",M17,"")),"")</f>
        <v>0.44999999999999996</v>
      </c>
      <c r="AC17" s="251" t="str">
        <f ca="1">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232" t="s">
        <v>128</v>
      </c>
      <c r="AE17" s="237" t="s">
        <v>488</v>
      </c>
      <c r="AF17" s="237" t="s">
        <v>489</v>
      </c>
      <c r="AG17" s="238">
        <v>46023</v>
      </c>
      <c r="AH17" s="238">
        <v>46387</v>
      </c>
      <c r="AI17" s="146"/>
      <c r="AJ17" s="106"/>
      <c r="AK17" s="14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row>
    <row r="18" spans="1:100" s="3" customFormat="1" ht="128.1" customHeight="1" x14ac:dyDescent="0.25">
      <c r="A18" s="245" t="s">
        <v>419</v>
      </c>
      <c r="B18" s="224" t="s">
        <v>245</v>
      </c>
      <c r="C18" s="224" t="s">
        <v>490</v>
      </c>
      <c r="D18" s="224" t="s">
        <v>491</v>
      </c>
      <c r="E18" s="225" t="str">
        <f>+IF(ISTEXT(D18)=TRUE,CONCATENATE(B18," por ",C18," debido a ",D18),"DILIGENCIE LAS CASILLAS ANTERIORES")</f>
        <v>Posibilidad de afectación Económico por Errores en la demora en el pago de las prestaciones sociales de personal que se retira de la planta de empleados de Bomberos de Bucaramanga debido a Ausencia de controles preventivos y detectivos en el proceso de liquidación y pago</v>
      </c>
      <c r="F18" s="224" t="s">
        <v>121</v>
      </c>
      <c r="G18" s="144">
        <v>24</v>
      </c>
      <c r="H18" s="226" t="str">
        <f>IF(G18&lt;=0,"",IF(G18&lt;=2,"Muy Baja",IF(G18&lt;=24,"Baja",IF(G18&lt;=500,"Media",IF(G18&lt;=5000,"Alta","Muy Alta")))))</f>
        <v>Baja</v>
      </c>
      <c r="I18" s="227">
        <f>IF(H18="","",IF(H18="Muy Baja",0.2,IF(H18="Baja",0.4,IF(H18="Media",0.6,IF(H18="Alta",0.8,IF(H18="Muy Alta",1,))))))</f>
        <v>0.4</v>
      </c>
      <c r="J18" s="228" t="s">
        <v>184</v>
      </c>
      <c r="K18" s="227" t="str">
        <f ca="1">IF(NOT(ISERROR(MATCH(J18,'Tabla Impacto'!$B$221:$B$223,0))),'Tabla Impacto'!$F$223&amp;"Por favor no seleccionar los criterios de impacto(Afectación Económica o presupuestal y Pérdida Reputacional)",J18)</f>
        <v xml:space="preserve">     Afectación menor a 10 SMLMV .</v>
      </c>
      <c r="L18" s="226" t="str">
        <f ca="1">IF(OR(K18='Tabla Impacto'!$C$11,K18='Tabla Impacto'!$D$11),"Leve",IF(OR(K18='Tabla Impacto'!$C$12,K18='Tabla Impacto'!$D$12),"Menor",IF(OR(K18='Tabla Impacto'!$C$13,K18='Tabla Impacto'!$D$13),"Moderado",IF(OR(K18='Tabla Impacto'!$C$14,K18='Tabla Impacto'!$D$14),"Mayor",IF(OR(K18='Tabla Impacto'!$C$15,K18='Tabla Impacto'!$D$15),"Catastrófico","")))))</f>
        <v>Leve</v>
      </c>
      <c r="M18" s="227">
        <f ca="1">IF(L18="","",IF(L18="Leve",0.2,IF(L18="Menor",0.4,IF(L18="Moderado",0.6,IF(L18="Mayor",0.8,IF(L18="Catastrófico",1,))))))</f>
        <v>0.2</v>
      </c>
      <c r="N18" s="229" t="str">
        <f ca="1">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Bajo</v>
      </c>
      <c r="O18" s="246">
        <v>1</v>
      </c>
      <c r="P18" s="255" t="s">
        <v>492</v>
      </c>
      <c r="Q18" s="247" t="str">
        <f>IF(OR(R18="Preventivo",R18="Detectivo"),"Probabilidad",IF(R18="Correctivo","Impacto",""))</f>
        <v>Impacto</v>
      </c>
      <c r="R18" s="256" t="s">
        <v>205</v>
      </c>
      <c r="S18" s="256" t="s">
        <v>124</v>
      </c>
      <c r="T18" s="257" t="str">
        <f>IF(AND(R18="Preventivo",S18="Automático"),"50%",IF(AND(R18="Preventivo",S18="Manual"),"40%",IF(AND(R18="Detectivo",S18="Automático"),"40%",IF(AND(R18="Detectivo",S18="Manual"),"30%",IF(AND(R18="Correctivo",S18="Automático"),"35%",IF(AND(R18="Correctivo",S18="Manual"),"25%",""))))))</f>
        <v>25%</v>
      </c>
      <c r="U18" s="256" t="s">
        <v>125</v>
      </c>
      <c r="V18" s="256" t="s">
        <v>126</v>
      </c>
      <c r="W18" s="256" t="s">
        <v>127</v>
      </c>
      <c r="X18" s="234">
        <f>IFERROR(IF(Q18="Probabilidad",(I18-(+I18*T18)),IF(Q18="Impacto",I18,"")),"")</f>
        <v>0.4</v>
      </c>
      <c r="Y18" s="235" t="str">
        <f>IFERROR(IF(X18="","",IF(X18&lt;=0.2,"Muy Baja",IF(X18&lt;=0.4,"Baja",IF(X18&lt;=0.6,"Media",IF(X18&lt;=0.8,"Alta","Muy Alta"))))),"")</f>
        <v>Baja</v>
      </c>
      <c r="Z18" s="248">
        <f>+X18</f>
        <v>0.4</v>
      </c>
      <c r="AA18" s="250" t="str">
        <f ca="1">IFERROR(IF(AB18="","",IF(AB18&lt;=0.2,"Leve",IF(AB18&lt;=0.4,"Menor",IF(AB18&lt;=0.6,"Moderado",IF(AB18&lt;=0.8,"Mayor","Catastrófico"))))),"")</f>
        <v>Leve</v>
      </c>
      <c r="AB18" s="248">
        <f ca="1">IFERROR(IF(Q18="Impacto",(M18-(+M18*T18)),IF(Q18="Probabilidad",M18,"")),"")</f>
        <v>0.15000000000000002</v>
      </c>
      <c r="AC18" s="251" t="str">
        <f ca="1">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Bajo</v>
      </c>
      <c r="AD18" s="232" t="s">
        <v>128</v>
      </c>
      <c r="AE18" s="237" t="s">
        <v>493</v>
      </c>
      <c r="AF18" s="237" t="s">
        <v>489</v>
      </c>
      <c r="AG18" s="238">
        <v>46023</v>
      </c>
      <c r="AH18" s="238">
        <v>46387</v>
      </c>
      <c r="AI18" s="146"/>
      <c r="AJ18" s="106"/>
      <c r="AK18" s="14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row>
    <row r="19" spans="1:100" s="3" customFormat="1" ht="128.1" customHeight="1" x14ac:dyDescent="0.25">
      <c r="A19" s="245" t="s">
        <v>420</v>
      </c>
      <c r="B19" s="224" t="s">
        <v>245</v>
      </c>
      <c r="C19" s="224" t="s">
        <v>494</v>
      </c>
      <c r="D19" s="224" t="s">
        <v>495</v>
      </c>
      <c r="E19" s="225" t="str">
        <f>+IF(ISTEXT(D19)=TRUE,CONCATENATE(B19," por ",C19," debido a ",D19),"DILIGENCIE LAS CASILLAS ANTERIORES")</f>
        <v>Posibilidad de afectación Económico por Errores en la liquidación y cálculo de la retención en la fuente practicada a los ingresos laborales de los empleados de la planta de Bomberos de Bucaramanga debido a Ausencia de controles preventivos y detectivos en el proceso de liquidación</v>
      </c>
      <c r="F19" s="224" t="s">
        <v>121</v>
      </c>
      <c r="G19" s="144">
        <v>12</v>
      </c>
      <c r="H19" s="226" t="str">
        <f>IF(G19&lt;=0,"",IF(G19&lt;=2,"Muy Baja",IF(G19&lt;=24,"Baja",IF(G19&lt;=500,"Media",IF(G19&lt;=5000,"Alta","Muy Alta")))))</f>
        <v>Baja</v>
      </c>
      <c r="I19" s="227">
        <f>IF(H19="","",IF(H19="Muy Baja",0.2,IF(H19="Baja",0.4,IF(H19="Media",0.6,IF(H19="Alta",0.8,IF(H19="Muy Alta",1,))))))</f>
        <v>0.4</v>
      </c>
      <c r="J19" s="228" t="s">
        <v>184</v>
      </c>
      <c r="K19" s="227" t="str">
        <f ca="1">IF(NOT(ISERROR(MATCH(J19,'Tabla Impacto'!$B$221:$B$223,0))),'Tabla Impacto'!$F$223&amp;"Por favor no seleccionar los criterios de impacto(Afectación Económica o presupuestal y Pérdida Reputacional)",J19)</f>
        <v xml:space="preserve">     Afectación menor a 10 SMLMV .</v>
      </c>
      <c r="L19" s="226" t="str">
        <f ca="1">IF(OR(K19='Tabla Impacto'!$C$11,K19='Tabla Impacto'!$D$11),"Leve",IF(OR(K19='Tabla Impacto'!$C$12,K19='Tabla Impacto'!$D$12),"Menor",IF(OR(K19='Tabla Impacto'!$C$13,K19='Tabla Impacto'!$D$13),"Moderado",IF(OR(K19='Tabla Impacto'!$C$14,K19='Tabla Impacto'!$D$14),"Mayor",IF(OR(K19='Tabla Impacto'!$C$15,K19='Tabla Impacto'!$D$15),"Catastrófico","")))))</f>
        <v>Leve</v>
      </c>
      <c r="M19" s="227">
        <f ca="1">IF(L19="","",IF(L19="Leve",0.2,IF(L19="Menor",0.4,IF(L19="Moderado",0.6,IF(L19="Mayor",0.8,IF(L19="Catastrófico",1,))))))</f>
        <v>0.2</v>
      </c>
      <c r="N19" s="229"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Bajo</v>
      </c>
      <c r="O19" s="246">
        <v>1</v>
      </c>
      <c r="P19" s="255" t="s">
        <v>496</v>
      </c>
      <c r="Q19" s="247" t="str">
        <f>IF(OR(R19="Preventivo",R19="Detectivo"),"Probabilidad",IF(R19="Correctivo","Impacto",""))</f>
        <v>Impacto</v>
      </c>
      <c r="R19" s="256" t="s">
        <v>205</v>
      </c>
      <c r="S19" s="256" t="s">
        <v>124</v>
      </c>
      <c r="T19" s="257" t="str">
        <f>IF(AND(R19="Preventivo",S19="Automático"),"50%",IF(AND(R19="Preventivo",S19="Manual"),"40%",IF(AND(R19="Detectivo",S19="Automático"),"40%",IF(AND(R19="Detectivo",S19="Manual"),"30%",IF(AND(R19="Correctivo",S19="Automático"),"35%",IF(AND(R19="Correctivo",S19="Manual"),"25%",""))))))</f>
        <v>25%</v>
      </c>
      <c r="U19" s="256" t="s">
        <v>125</v>
      </c>
      <c r="V19" s="256" t="s">
        <v>126</v>
      </c>
      <c r="W19" s="256" t="s">
        <v>127</v>
      </c>
      <c r="X19" s="234">
        <f>IFERROR(IF(Q19="Probabilidad",(I19-(+I19*T19)),IF(Q19="Impacto",I19,"")),"")</f>
        <v>0.4</v>
      </c>
      <c r="Y19" s="235" t="str">
        <f>IFERROR(IF(X19="","",IF(X19&lt;=0.2,"Muy Baja",IF(X19&lt;=0.4,"Baja",IF(X19&lt;=0.6,"Media",IF(X19&lt;=0.8,"Alta","Muy Alta"))))),"")</f>
        <v>Baja</v>
      </c>
      <c r="Z19" s="248">
        <f>+X19</f>
        <v>0.4</v>
      </c>
      <c r="AA19" s="250" t="str">
        <f ca="1">IFERROR(IF(AB19="","",IF(AB19&lt;=0.2,"Leve",IF(AB19&lt;=0.4,"Menor",IF(AB19&lt;=0.6,"Moderado",IF(AB19&lt;=0.8,"Mayor","Catastrófico"))))),"")</f>
        <v>Leve</v>
      </c>
      <c r="AB19" s="248">
        <f ca="1">IFERROR(IF(Q19="Impacto",(M19-(+M19*T19)),IF(Q19="Probabilidad",M19,"")),"")</f>
        <v>0.15000000000000002</v>
      </c>
      <c r="AC19" s="251" t="str">
        <f ca="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Bajo</v>
      </c>
      <c r="AD19" s="232" t="s">
        <v>128</v>
      </c>
      <c r="AE19" s="237" t="s">
        <v>497</v>
      </c>
      <c r="AF19" s="237" t="s">
        <v>489</v>
      </c>
      <c r="AG19" s="238">
        <v>46023</v>
      </c>
      <c r="AH19" s="238">
        <v>46387</v>
      </c>
      <c r="AI19" s="146"/>
      <c r="AJ19" s="106"/>
      <c r="AK19" s="14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row>
    <row r="20" spans="1:100"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100"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100"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100"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100"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100"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100"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100"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100"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100"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100"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100"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100"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sheetData>
  <dataConsolidate/>
  <mergeCells count="79">
    <mergeCell ref="A8:B8"/>
    <mergeCell ref="C8:N8"/>
    <mergeCell ref="A1:D4"/>
    <mergeCell ref="E1:AI4"/>
    <mergeCell ref="AJ1:AK1"/>
    <mergeCell ref="AJ2:AK2"/>
    <mergeCell ref="AJ3:AK3"/>
    <mergeCell ref="AJ4:AK4"/>
    <mergeCell ref="A6:B6"/>
    <mergeCell ref="C6:N6"/>
    <mergeCell ref="O6:Q6"/>
    <mergeCell ref="A7:B7"/>
    <mergeCell ref="C7:N7"/>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B10:AB11"/>
    <mergeCell ref="L10:L11"/>
    <mergeCell ref="M10:M11"/>
    <mergeCell ref="N10:N11"/>
    <mergeCell ref="O10:O11"/>
    <mergeCell ref="P10:P11"/>
    <mergeCell ref="Q10:Q11"/>
    <mergeCell ref="R10:W10"/>
    <mergeCell ref="X10:X11"/>
    <mergeCell ref="Y10:Y11"/>
    <mergeCell ref="Z10:Z11"/>
    <mergeCell ref="AA10:AA11"/>
    <mergeCell ref="AI10:AI11"/>
    <mergeCell ref="AJ10:AJ11"/>
    <mergeCell ref="AK10:AK11"/>
    <mergeCell ref="AC10:AC11"/>
    <mergeCell ref="AD10:AD11"/>
    <mergeCell ref="AE10:AE11"/>
    <mergeCell ref="AF10:AF11"/>
    <mergeCell ref="AG10:AG11"/>
    <mergeCell ref="AH10:AH11"/>
    <mergeCell ref="F12:F14"/>
    <mergeCell ref="U13:U14"/>
    <mergeCell ref="V13:V14"/>
    <mergeCell ref="W13:W14"/>
    <mergeCell ref="X13:X14"/>
    <mergeCell ref="T13:T14"/>
    <mergeCell ref="N12:N14"/>
    <mergeCell ref="R13:R14"/>
    <mergeCell ref="S13:S14"/>
    <mergeCell ref="Q13:Q14"/>
    <mergeCell ref="M12:M14"/>
    <mergeCell ref="A12:A14"/>
    <mergeCell ref="B12:B14"/>
    <mergeCell ref="C12:C14"/>
    <mergeCell ref="D12:D14"/>
    <mergeCell ref="E12:E14"/>
    <mergeCell ref="AC13:AC14"/>
    <mergeCell ref="G12:G14"/>
    <mergeCell ref="H12:H14"/>
    <mergeCell ref="I12:I14"/>
    <mergeCell ref="J12:J14"/>
    <mergeCell ref="K12:K14"/>
    <mergeCell ref="L12:L14"/>
    <mergeCell ref="Y13:Y14"/>
    <mergeCell ref="O13:O14"/>
    <mergeCell ref="P13:P14"/>
    <mergeCell ref="Z13:Z14"/>
    <mergeCell ref="AA13:AA14"/>
    <mergeCell ref="AB13:AB14"/>
  </mergeCells>
  <conditionalFormatting sqref="H12">
    <cfRule type="cellIs" dxfId="542" priority="74" operator="equal">
      <formula>"Media"</formula>
    </cfRule>
    <cfRule type="cellIs" dxfId="541" priority="73" operator="equal">
      <formula>"Alta"</formula>
    </cfRule>
    <cfRule type="cellIs" dxfId="540" priority="76" operator="equal">
      <formula>"Muy Baja"</formula>
    </cfRule>
    <cfRule type="cellIs" dxfId="539" priority="72" operator="equal">
      <formula>"Muy Alta"</formula>
    </cfRule>
    <cfRule type="cellIs" dxfId="538" priority="75" operator="equal">
      <formula>"Baja"</formula>
    </cfRule>
  </conditionalFormatting>
  <conditionalFormatting sqref="H15:H19">
    <cfRule type="cellIs" dxfId="537" priority="38" operator="equal">
      <formula>"Muy Baja"</formula>
    </cfRule>
    <cfRule type="cellIs" dxfId="536" priority="37" operator="equal">
      <formula>"Baja"</formula>
    </cfRule>
    <cfRule type="cellIs" dxfId="535" priority="36" operator="equal">
      <formula>"Media"</formula>
    </cfRule>
    <cfRule type="cellIs" dxfId="534" priority="35" operator="equal">
      <formula>"Alta"</formula>
    </cfRule>
    <cfRule type="cellIs" dxfId="533" priority="34" operator="equal">
      <formula>"Muy Alta"</formula>
    </cfRule>
  </conditionalFormatting>
  <conditionalFormatting sqref="K12">
    <cfRule type="containsText" dxfId="532" priority="62" operator="containsText" text="❌">
      <formula>NOT(ISERROR(SEARCH("❌",K12)))</formula>
    </cfRule>
  </conditionalFormatting>
  <conditionalFormatting sqref="K15:K19">
    <cfRule type="containsText" dxfId="531" priority="24" operator="containsText" text="❌">
      <formula>NOT(ISERROR(SEARCH("❌",K15)))</formula>
    </cfRule>
  </conditionalFormatting>
  <conditionalFormatting sqref="L12">
    <cfRule type="cellIs" dxfId="530" priority="68" operator="equal">
      <formula>"Mayor"</formula>
    </cfRule>
    <cfRule type="cellIs" dxfId="529" priority="70" operator="equal">
      <formula>"Menor"</formula>
    </cfRule>
    <cfRule type="cellIs" dxfId="528" priority="71" operator="equal">
      <formula>"Leve"</formula>
    </cfRule>
    <cfRule type="cellIs" dxfId="527" priority="69" operator="equal">
      <formula>"Moderado"</formula>
    </cfRule>
    <cfRule type="cellIs" dxfId="526" priority="67" operator="equal">
      <formula>"Catastrófico"</formula>
    </cfRule>
  </conditionalFormatting>
  <conditionalFormatting sqref="L15:L19">
    <cfRule type="cellIs" dxfId="525" priority="31" operator="equal">
      <formula>"Moderado"</formula>
    </cfRule>
    <cfRule type="cellIs" dxfId="524" priority="32" operator="equal">
      <formula>"Menor"</formula>
    </cfRule>
    <cfRule type="cellIs" dxfId="523" priority="33" operator="equal">
      <formula>"Leve"</formula>
    </cfRule>
    <cfRule type="cellIs" dxfId="522" priority="29" operator="equal">
      <formula>"Catastrófico"</formula>
    </cfRule>
    <cfRule type="cellIs" dxfId="521" priority="30" operator="equal">
      <formula>"Mayor"</formula>
    </cfRule>
  </conditionalFormatting>
  <conditionalFormatting sqref="N12">
    <cfRule type="cellIs" dxfId="520" priority="64" operator="equal">
      <formula>"Alto"</formula>
    </cfRule>
    <cfRule type="cellIs" dxfId="519" priority="63" operator="equal">
      <formula>"Extremo"</formula>
    </cfRule>
    <cfRule type="cellIs" dxfId="518" priority="65" operator="equal">
      <formula>"Moderado"</formula>
    </cfRule>
    <cfRule type="cellIs" dxfId="517" priority="66" operator="equal">
      <formula>"Bajo"</formula>
    </cfRule>
  </conditionalFormatting>
  <conditionalFormatting sqref="N15:N19">
    <cfRule type="cellIs" dxfId="516" priority="28" operator="equal">
      <formula>"Bajo"</formula>
    </cfRule>
    <cfRule type="cellIs" dxfId="515" priority="27" operator="equal">
      <formula>"Moderado"</formula>
    </cfRule>
    <cfRule type="cellIs" dxfId="514" priority="26" operator="equal">
      <formula>"Alto"</formula>
    </cfRule>
    <cfRule type="cellIs" dxfId="513" priority="25" operator="equal">
      <formula>"Extremo"</formula>
    </cfRule>
  </conditionalFormatting>
  <conditionalFormatting sqref="Y12:Y13">
    <cfRule type="cellIs" dxfId="512" priority="61" operator="equal">
      <formula>"Muy Baja"</formula>
    </cfRule>
    <cfRule type="cellIs" dxfId="511" priority="60" operator="equal">
      <formula>"Baja"</formula>
    </cfRule>
    <cfRule type="cellIs" dxfId="510" priority="59" operator="equal">
      <formula>"Media"</formula>
    </cfRule>
    <cfRule type="cellIs" dxfId="509" priority="58" operator="equal">
      <formula>"Alta"</formula>
    </cfRule>
    <cfRule type="cellIs" dxfId="508" priority="57" operator="equal">
      <formula>"Muy Alta"</formula>
    </cfRule>
  </conditionalFormatting>
  <conditionalFormatting sqref="Y15:Y19">
    <cfRule type="cellIs" dxfId="507" priority="19" operator="equal">
      <formula>"Muy Alta"</formula>
    </cfRule>
    <cfRule type="cellIs" dxfId="506" priority="20" operator="equal">
      <formula>"Alta"</formula>
    </cfRule>
    <cfRule type="cellIs" dxfId="505" priority="23" operator="equal">
      <formula>"Muy Baja"</formula>
    </cfRule>
    <cfRule type="cellIs" dxfId="504" priority="22" operator="equal">
      <formula>"Baja"</formula>
    </cfRule>
    <cfRule type="cellIs" dxfId="503" priority="21" operator="equal">
      <formula>"Media"</formula>
    </cfRule>
  </conditionalFormatting>
  <conditionalFormatting sqref="AA12:AA13">
    <cfRule type="cellIs" dxfId="502" priority="43" operator="equal">
      <formula>"Catastrófico"</formula>
    </cfRule>
    <cfRule type="cellIs" dxfId="501" priority="44" operator="equal">
      <formula>"Mayor"</formula>
    </cfRule>
    <cfRule type="cellIs" dxfId="500" priority="45" operator="equal">
      <formula>"Moderado"</formula>
    </cfRule>
    <cfRule type="cellIs" dxfId="499" priority="47" operator="equal">
      <formula>"Leve"</formula>
    </cfRule>
    <cfRule type="cellIs" dxfId="498" priority="46" operator="equal">
      <formula>"Menor"</formula>
    </cfRule>
  </conditionalFormatting>
  <conditionalFormatting sqref="AA15:AA19">
    <cfRule type="cellIs" dxfId="497" priority="8" operator="equal">
      <formula>"Menor"</formula>
    </cfRule>
    <cfRule type="cellIs" dxfId="496" priority="9" operator="equal">
      <formula>"Leve"</formula>
    </cfRule>
    <cfRule type="cellIs" dxfId="495" priority="7" operator="equal">
      <formula>"Moderado"</formula>
    </cfRule>
    <cfRule type="cellIs" dxfId="494" priority="6" operator="equal">
      <formula>"Mayor"</formula>
    </cfRule>
    <cfRule type="cellIs" dxfId="493" priority="5" operator="equal">
      <formula>"Catastrófico"</formula>
    </cfRule>
  </conditionalFormatting>
  <conditionalFormatting sqref="AC12:AC13">
    <cfRule type="cellIs" dxfId="492" priority="41" operator="equal">
      <formula>"Moderado"</formula>
    </cfRule>
    <cfRule type="cellIs" dxfId="491" priority="42" operator="equal">
      <formula>"Bajo"</formula>
    </cfRule>
    <cfRule type="cellIs" dxfId="490" priority="39" operator="equal">
      <formula>"Extremo"</formula>
    </cfRule>
    <cfRule type="cellIs" dxfId="489" priority="40" operator="equal">
      <formula>"Alto"</formula>
    </cfRule>
  </conditionalFormatting>
  <conditionalFormatting sqref="AC15:AC19">
    <cfRule type="cellIs" dxfId="488" priority="2" operator="equal">
      <formula>"Alto"</formula>
    </cfRule>
    <cfRule type="cellIs" dxfId="487" priority="1" operator="equal">
      <formula>"Extremo"</formula>
    </cfRule>
    <cfRule type="cellIs" dxfId="486" priority="4" operator="equal">
      <formula>"Bajo"</formula>
    </cfRule>
    <cfRule type="cellIs" dxfId="485" priority="3" operator="equal">
      <formula>"Moderado"</formula>
    </cfRule>
  </conditionalFormatting>
  <pageMargins left="0.7" right="0.7" top="0.75" bottom="0.75" header="0.3" footer="0.3"/>
  <pageSetup orientation="portrait" r:id="rId1"/>
  <ignoredErrors>
    <ignoredError sqref="E15:E19"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3EF9198-A2F9-E542-BCF0-B2384434CE4F}">
          <x14:formula1>
            <xm:f>'Tabla Valoración controles'!$D$4:$D$6</xm:f>
          </x14:formula1>
          <xm:sqref>R12:R13 R15:R19</xm:sqref>
        </x14:dataValidation>
        <x14:dataValidation type="list" allowBlank="1" showInputMessage="1" showErrorMessage="1" xr:uid="{0DA4328C-DC36-2449-A95E-C7A37B3D5931}">
          <x14:formula1>
            <xm:f>'Tabla Valoración controles'!$D$7:$D$8</xm:f>
          </x14:formula1>
          <xm:sqref>S12:S13 S15:S19</xm:sqref>
        </x14:dataValidation>
        <x14:dataValidation type="list" allowBlank="1" showInputMessage="1" showErrorMessage="1" xr:uid="{22491210-CAFD-4B4F-9B2A-728E392E3703}">
          <x14:formula1>
            <xm:f>'Tabla Valoración controles'!$D$9:$D$10</xm:f>
          </x14:formula1>
          <xm:sqref>U12:U13 U15:U19</xm:sqref>
        </x14:dataValidation>
        <x14:dataValidation type="list" allowBlank="1" showInputMessage="1" showErrorMessage="1" xr:uid="{1A35EFB1-AE08-1C47-AAE5-8162E113E7D7}">
          <x14:formula1>
            <xm:f>'Tabla Valoración controles'!$D$11:$D$12</xm:f>
          </x14:formula1>
          <xm:sqref>V12:V13 V15:V19</xm:sqref>
        </x14:dataValidation>
        <x14:dataValidation type="list" allowBlank="1" showInputMessage="1" showErrorMessage="1" xr:uid="{3A491FB7-8CE5-0045-97F7-4371975B0302}">
          <x14:formula1>
            <xm:f>'Tabla Valoración controles'!$D$13:$D$14</xm:f>
          </x14:formula1>
          <xm:sqref>W12:W13 W15:W19</xm:sqref>
        </x14:dataValidation>
        <x14:dataValidation type="list" allowBlank="1" showInputMessage="1" showErrorMessage="1" xr:uid="{3263B061-7504-2749-BE7D-A9010838F0C3}">
          <x14:formula1>
            <xm:f>'Opciones Tratamiento'!$B$13:$B$19</xm:f>
          </x14:formula1>
          <xm:sqref>F12 F15:F19</xm:sqref>
        </x14:dataValidation>
        <x14:dataValidation type="list" allowBlank="1" showInputMessage="1" showErrorMessage="1" xr:uid="{2C8F66E8-DAEE-DB4E-9E0E-16DF5E8E4ACD}">
          <x14:formula1>
            <xm:f>'Opciones Tratamiento'!$E$2:$E$4</xm:f>
          </x14:formula1>
          <xm:sqref>B12 B15:B19</xm:sqref>
        </x14:dataValidation>
        <x14:dataValidation type="list" allowBlank="1" showInputMessage="1" showErrorMessage="1" xr:uid="{7082874D-B0D4-B548-ACFD-43CB7CEA6A35}">
          <x14:formula1>
            <xm:f>'Opciones Tratamiento'!$B$2:$B$5</xm:f>
          </x14:formula1>
          <xm:sqref>AD12:AD19</xm:sqref>
        </x14:dataValidation>
        <x14:dataValidation type="list" allowBlank="1" showInputMessage="1" showErrorMessage="1" xr:uid="{C34DE1A2-6D4F-5349-BFAE-9EDAE3B46227}">
          <x14:formula1>
            <xm:f>'Tabla Impacto'!$F$210:$F$221</xm:f>
          </x14:formula1>
          <xm:sqref>J12 J15:J19</xm:sqref>
        </x14:dataValidation>
        <x14:dataValidation type="custom" allowBlank="1" showInputMessage="1" showErrorMessage="1" error="Recuerde que las acciones se generan bajo la medida de mitigar el riesgo" xr:uid="{72DFB009-5FD9-9B47-A0F2-5E4CA2F2394E}">
          <x14:formula1>
            <xm:f>IF(OR(AD12='Opciones Tratamiento'!$B$2,AD12='Opciones Tratamiento'!$B$3,AD12='Opciones Tratamiento'!$B$4),ISBLANK(AD12),ISTEXT(AD12))</xm:f>
          </x14:formula1>
          <xm:sqref>AI12 AI15:AI19</xm:sqref>
        </x14:dataValidation>
        <x14:dataValidation type="custom" allowBlank="1" showInputMessage="1" showErrorMessage="1" error="Recuerde que las acciones se generan bajo la medida de mitigar el riesgo" xr:uid="{F876DD1F-20B7-E248-A09F-FF6F2A2EC2B4}">
          <x14:formula1>
            <xm:f>IF(OR(AD12='Opciones Tratamiento'!$B$2,AD12='Opciones Tratamiento'!$B$3,AD12='Opciones Tratamiento'!$B$4),ISBLANK(AD12),ISTEXT(AD12))</xm:f>
          </x14:formula1>
          <xm:sqref>AJ12 AJ15:AJ19</xm:sqref>
        </x14:dataValidation>
        <x14:dataValidation type="list" allowBlank="1" showInputMessage="1" showErrorMessage="1" xr:uid="{023CCE71-54D6-224F-8016-DF97D6225168}">
          <x14:formula1>
            <xm:f>'Opciones Tratamiento'!$B$9:$B$10</xm:f>
          </x14:formula1>
          <xm:sqref>AK12 AK15:AK19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D8ECC-4965-E44E-B4F1-232BE8B66104}">
  <sheetPr>
    <tabColor rgb="FF002060"/>
  </sheetPr>
  <dimension ref="A1:CV49"/>
  <sheetViews>
    <sheetView topLeftCell="Q16" zoomScale="60" zoomScaleNormal="60" workbookViewId="0">
      <selection activeCell="AH22" sqref="AH22"/>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286</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287</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45" t="s">
        <v>288</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247</v>
      </c>
      <c r="C12" s="464" t="s">
        <v>252</v>
      </c>
      <c r="D12" s="464" t="s">
        <v>289</v>
      </c>
      <c r="E12" s="465" t="str">
        <f>+IF(ISTEXT(D12)=TRUE,CONCATENATE(B12," por ",C12," debido a ",D12),"DILIGENCIE LAS CASILLAS ANTERIORES")</f>
        <v>Posibilidad de afectación Económico y Reputacional por Investigaciones disciplinarias y sanciones por entes de control debido a Incumplimiento de los términos normativos establecidos</v>
      </c>
      <c r="F12" s="464" t="s">
        <v>234</v>
      </c>
      <c r="G12" s="460">
        <v>240</v>
      </c>
      <c r="H12" s="461" t="str">
        <f>IF(G12&lt;=0,"",IF(G12&lt;=2,"Muy Baja",IF(G12&lt;=24,"Baja",IF(G12&lt;=500,"Media",IF(G12&lt;=5000,"Alta","Muy Alta")))))</f>
        <v>Media</v>
      </c>
      <c r="I12" s="462">
        <f>IF(H12="","",IF(H12="Muy Baja",0.2,IF(H12="Baja",0.4,IF(H12="Media",0.6,IF(H12="Alta",0.8,IF(H12="Muy Alta",1,))))))</f>
        <v>0.6</v>
      </c>
      <c r="J12" s="463" t="s">
        <v>189</v>
      </c>
      <c r="K12" s="462" t="str">
        <f ca="1">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461" t="str">
        <f ca="1">IF(OR(K12='Tabla Impacto'!$C$11,K12='Tabla Impacto'!$D$11),"Leve",IF(OR(K12='Tabla Impacto'!$C$12,K12='Tabla Impacto'!$D$12),"Menor",IF(OR(K12='Tabla Impacto'!$C$13,K12='Tabla Impacto'!$D$13),"Moderado",IF(OR(K12='Tabla Impacto'!$C$14,K12='Tabla Impacto'!$D$14),"Mayor",IF(OR(K12='Tabla Impacto'!$C$15,K12='Tabla Impacto'!$D$15),"Catastrófico","")))))</f>
        <v>Mayor</v>
      </c>
      <c r="M12" s="462">
        <f ca="1">IF(L12="","",IF(L12="Leve",0.2,IF(L12="Menor",0.4,IF(L12="Moderado",0.6,IF(L12="Mayor",0.8,IF(L12="Catastrófico",1,))))))</f>
        <v>0.8</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440">
        <v>1</v>
      </c>
      <c r="P12" s="441" t="s">
        <v>290</v>
      </c>
      <c r="Q12" s="470" t="str">
        <f>IF(OR(R12="Preventivo",R12="Detectivo"),"Probabilidad",IF(R12="Correctivo","Impacto",""))</f>
        <v>Probabilidad</v>
      </c>
      <c r="R12" s="471" t="s">
        <v>123</v>
      </c>
      <c r="S12" s="471" t="s">
        <v>124</v>
      </c>
      <c r="T12" s="467" t="str">
        <f>IF(AND(R12="Preventivo",S12="Automático"),"50%",IF(AND(R12="Preventivo",S12="Manual"),"40%",IF(AND(R12="Detectivo",S12="Automático"),"40%",IF(AND(R12="Detectivo",S12="Manual"),"30%",IF(AND(R12="Correctivo",S12="Automático"),"35%",IF(AND(R12="Correctivo",S12="Manual"),"25%",""))))))</f>
        <v>40%</v>
      </c>
      <c r="U12" s="471" t="s">
        <v>125</v>
      </c>
      <c r="V12" s="471" t="s">
        <v>126</v>
      </c>
      <c r="W12" s="471" t="s">
        <v>127</v>
      </c>
      <c r="X12" s="468">
        <f>IFERROR(IF(Q12="Probabilidad",(I12-(+I12*T12)),IF(Q12="Impacto",I12,"")),"")</f>
        <v>0.36</v>
      </c>
      <c r="Y12" s="466" t="str">
        <f>IFERROR(IF(X12="","",IF(X12&lt;=0.2,"Muy Baja",IF(X12&lt;=0.4,"Baja",IF(X12&lt;=0.6,"Media",IF(X12&lt;=0.8,"Alta","Muy Alta"))))),"")</f>
        <v>Baja</v>
      </c>
      <c r="Z12" s="467">
        <f>+X12</f>
        <v>0.36</v>
      </c>
      <c r="AA12" s="466" t="str">
        <f ca="1">IFERROR(IF(AB12="","",IF(AB12&lt;=0.2,"Leve",IF(AB12&lt;=0.4,"Menor",IF(AB12&lt;=0.6,"Moderado",IF(AB12&lt;=0.8,"Mayor","Catastrófico"))))),"")</f>
        <v>Mayor</v>
      </c>
      <c r="AB12" s="468">
        <f ca="1">IFERROR(IF(Q12="Impacto",(M12-(+M12*T12)),IF(Q12="Probabilidad",M12,"")),"")</f>
        <v>0.8</v>
      </c>
      <c r="AC12" s="469"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471" t="s">
        <v>128</v>
      </c>
      <c r="AE12" s="237" t="s">
        <v>291</v>
      </c>
      <c r="AF12" s="237" t="s">
        <v>507</v>
      </c>
      <c r="AG12" s="238">
        <v>46023</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158" customFormat="1" ht="94.5" customHeight="1" x14ac:dyDescent="0.25">
      <c r="A13" s="440"/>
      <c r="B13" s="464"/>
      <c r="C13" s="464"/>
      <c r="D13" s="464"/>
      <c r="E13" s="465"/>
      <c r="F13" s="464"/>
      <c r="G13" s="460"/>
      <c r="H13" s="461"/>
      <c r="I13" s="462"/>
      <c r="J13" s="463"/>
      <c r="K13" s="462"/>
      <c r="L13" s="461"/>
      <c r="M13" s="462"/>
      <c r="N13" s="472"/>
      <c r="O13" s="440"/>
      <c r="P13" s="441"/>
      <c r="Q13" s="470"/>
      <c r="R13" s="471"/>
      <c r="S13" s="471"/>
      <c r="T13" s="467"/>
      <c r="U13" s="471"/>
      <c r="V13" s="471"/>
      <c r="W13" s="471"/>
      <c r="X13" s="468"/>
      <c r="Y13" s="466"/>
      <c r="Z13" s="467"/>
      <c r="AA13" s="466" t="str">
        <f>IFERROR(IF(AB13="","",IF(AB13&lt;=0.2,"Leve",IF(AB13&lt;=0.4,"Menor",IF(AB13&lt;=0.6,"Moderado",IF(AB13&lt;=0.8,"Mayor","Catastrófico"))))),"")</f>
        <v/>
      </c>
      <c r="AB13" s="468" t="str">
        <f>IFERROR(IF(Q14="Impacto",(M14-(+M14*T14)),IF(Q14="Probabilidad",M14,"")),"")</f>
        <v/>
      </c>
      <c r="AC13" s="469"/>
      <c r="AD13" s="471"/>
      <c r="AE13" s="237" t="s">
        <v>292</v>
      </c>
      <c r="AF13" s="237" t="s">
        <v>507</v>
      </c>
      <c r="AG13" s="254">
        <v>46023</v>
      </c>
      <c r="AH13" s="254" t="s">
        <v>557</v>
      </c>
      <c r="AI13" s="252"/>
      <c r="AJ13" s="252"/>
      <c r="AK13" s="252"/>
    </row>
    <row r="14" spans="1:100" s="158" customFormat="1" ht="94.5" customHeight="1" x14ac:dyDescent="0.25">
      <c r="A14" s="440"/>
      <c r="B14" s="464"/>
      <c r="C14" s="464"/>
      <c r="D14" s="464"/>
      <c r="E14" s="465"/>
      <c r="F14" s="464"/>
      <c r="G14" s="460"/>
      <c r="H14" s="461"/>
      <c r="I14" s="462"/>
      <c r="J14" s="463"/>
      <c r="K14" s="462"/>
      <c r="L14" s="461"/>
      <c r="M14" s="462"/>
      <c r="N14" s="472"/>
      <c r="O14" s="440"/>
      <c r="P14" s="441"/>
      <c r="Q14" s="470"/>
      <c r="R14" s="471"/>
      <c r="S14" s="471"/>
      <c r="T14" s="467"/>
      <c r="U14" s="471"/>
      <c r="V14" s="471"/>
      <c r="W14" s="471"/>
      <c r="X14" s="468"/>
      <c r="Y14" s="466"/>
      <c r="Z14" s="467"/>
      <c r="AA14" s="466" t="str">
        <f ca="1">IFERROR(IF(AB14="","",IF(AB14&lt;=0.2,"Leve",IF(AB14&lt;=0.4,"Menor",IF(AB14&lt;=0.6,"Moderado",IF(AB14&lt;=0.8,"Mayor","Catastrófico"))))),"")</f>
        <v>Moderado</v>
      </c>
      <c r="AB14" s="468">
        <f ca="1">IFERROR(IF(Q15="Impacto",(M15-(+M15*T15)),IF(Q15="Probabilidad",M15,"")),"")</f>
        <v>0.44999999999999996</v>
      </c>
      <c r="AC14" s="469"/>
      <c r="AD14" s="471"/>
      <c r="AE14" s="149" t="s">
        <v>293</v>
      </c>
      <c r="AF14" s="237" t="s">
        <v>507</v>
      </c>
      <c r="AG14" s="254" t="s">
        <v>294</v>
      </c>
      <c r="AH14" s="254" t="s">
        <v>557</v>
      </c>
      <c r="AI14" s="252"/>
      <c r="AJ14" s="252"/>
      <c r="AK14" s="252"/>
    </row>
    <row r="15" spans="1:100" s="3" customFormat="1" ht="99.95" customHeight="1" x14ac:dyDescent="0.25">
      <c r="A15" s="439" t="s">
        <v>440</v>
      </c>
      <c r="B15" s="464" t="s">
        <v>245</v>
      </c>
      <c r="C15" s="464" t="s">
        <v>498</v>
      </c>
      <c r="D15" s="464" t="s">
        <v>499</v>
      </c>
      <c r="E15" s="465" t="str">
        <f>+IF(ISTEXT(D15)=TRUE,CONCATENATE(B15," por ",C15," debido a ",D15),"DILIGENCIE LAS CASILLAS ANTERIORES")</f>
        <v xml:space="preserve">Posibilidad de afectación Económico por pago de sanción e intereses moratorios  debido a trámite inoportuno a los requerimientos entes de Inspección, Vigilancia y control de acuerdo con sus lineamientos y términos de ley </v>
      </c>
      <c r="F15" s="464" t="s">
        <v>229</v>
      </c>
      <c r="G15" s="460">
        <v>60</v>
      </c>
      <c r="H15" s="461" t="str">
        <f>IF(G15&lt;=0,"",IF(G15&lt;=2,"Muy Baja",IF(G15&lt;=24,"Baja",IF(G15&lt;=500,"Media",IF(G15&lt;=5000,"Alta","Muy Alta")))))</f>
        <v>Media</v>
      </c>
      <c r="I15" s="462">
        <f>IF(H15="","",IF(H15="Muy Baja",0.2,IF(H15="Baja",0.4,IF(H15="Media",0.6,IF(H15="Alta",0.8,IF(H15="Muy Alta",1,))))))</f>
        <v>0.6</v>
      </c>
      <c r="J15" s="463" t="s">
        <v>188</v>
      </c>
      <c r="K15" s="462" t="str">
        <f ca="1">IF(NOT(ISERROR(MATCH(J15,'Tabla Impacto'!$B$221:$B$223,0))),'Tabla Impacto'!$F$223&amp;"Por favor no seleccionar los criterios de impacto(Afectación Económica o presupuestal y Pérdida Reputacional)",J15)</f>
        <v xml:space="preserve">     Entre 50 y 100 SMLMV </v>
      </c>
      <c r="L15" s="461" t="str">
        <f ca="1">IF(OR(K15='Tabla Impacto'!$C$11,K15='Tabla Impacto'!$D$11),"Leve",IF(OR(K15='Tabla Impacto'!$C$12,K15='Tabla Impacto'!$D$12),"Menor",IF(OR(K15='Tabla Impacto'!$C$13,K15='Tabla Impacto'!$D$13),"Moderado",IF(OR(K15='Tabla Impacto'!$C$14,K15='Tabla Impacto'!$D$14),"Mayor",IF(OR(K15='Tabla Impacto'!$C$15,K15='Tabla Impacto'!$D$15),"Catastrófico","")))))</f>
        <v>Moderado</v>
      </c>
      <c r="M15" s="462">
        <f ca="1">IF(L15="","",IF(L15="Leve",0.2,IF(L15="Menor",0.4,IF(L15="Moderado",0.6,IF(L15="Mayor",0.8,IF(L15="Catastrófico",1,))))))</f>
        <v>0.6</v>
      </c>
      <c r="N15" s="472"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440">
        <v>1</v>
      </c>
      <c r="P15" s="255" t="s">
        <v>500</v>
      </c>
      <c r="Q15" s="247" t="str">
        <f>IF(OR(R15="Preventivo",R15="Detectivo"),"Probabilidad",IF(R15="Correctivo","Impacto",""))</f>
        <v>Impacto</v>
      </c>
      <c r="R15" s="256" t="s">
        <v>205</v>
      </c>
      <c r="S15" s="256" t="s">
        <v>124</v>
      </c>
      <c r="T15" s="257" t="str">
        <f>IF(AND(R15="Preventivo",S15="Automático"),"50%",IF(AND(R15="Preventivo",S15="Manual"),"40%",IF(AND(R15="Detectivo",S15="Automático"),"40%",IF(AND(R15="Detectivo",S15="Manual"),"30%",IF(AND(R15="Correctivo",S15="Automático"),"35%",IF(AND(R15="Correctivo",S15="Manual"),"25%",""))))))</f>
        <v>25%</v>
      </c>
      <c r="U15" s="256" t="s">
        <v>125</v>
      </c>
      <c r="V15" s="256" t="s">
        <v>126</v>
      </c>
      <c r="W15" s="256" t="s">
        <v>127</v>
      </c>
      <c r="X15" s="260">
        <f>IFERROR(IF(Q15="Probabilidad",(I15-(+I15*T15)),IF(Q15="Impacto",I15,"")),"")</f>
        <v>0.6</v>
      </c>
      <c r="Y15" s="261" t="str">
        <f>IFERROR(IF(X15="","",IF(X15&lt;=0.2,"Muy Baja",IF(X15&lt;=0.4,"Baja",IF(X15&lt;=0.6,"Media",IF(X15&lt;=0.8,"Alta","Muy Alta"))))),"")</f>
        <v>Media</v>
      </c>
      <c r="Z15" s="257">
        <f>+X15</f>
        <v>0.6</v>
      </c>
      <c r="AA15" s="261" t="str">
        <f ca="1">IFERROR(IF(AB15="","",IF(AB15&lt;=0.2,"Leve",IF(AB15&lt;=0.4,"Menor",IF(AB15&lt;=0.6,"Moderado",IF(AB15&lt;=0.8,"Mayor","Catastrófico"))))),"")</f>
        <v>Moderado</v>
      </c>
      <c r="AB15" s="260">
        <f ca="1">IFERROR(IF(Q15="Impacto",(M15-(+M15*T15)),IF(Q15="Probabilidad",M15,"")),"")</f>
        <v>0.44999999999999996</v>
      </c>
      <c r="AC15" s="258"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256" t="s">
        <v>128</v>
      </c>
      <c r="AE15" s="187" t="s">
        <v>502</v>
      </c>
      <c r="AF15" s="237" t="s">
        <v>507</v>
      </c>
      <c r="AG15" s="238">
        <v>46023</v>
      </c>
      <c r="AH15" s="238">
        <v>46387</v>
      </c>
      <c r="AI15" s="146"/>
      <c r="AJ15" s="106"/>
      <c r="AK15" s="14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row>
    <row r="16" spans="1:100" s="158" customFormat="1" ht="94.5" customHeight="1" x14ac:dyDescent="0.25">
      <c r="A16" s="439"/>
      <c r="B16" s="464"/>
      <c r="C16" s="464"/>
      <c r="D16" s="464"/>
      <c r="E16" s="465"/>
      <c r="F16" s="464"/>
      <c r="G16" s="460"/>
      <c r="H16" s="461"/>
      <c r="I16" s="462"/>
      <c r="J16" s="463"/>
      <c r="K16" s="462"/>
      <c r="L16" s="461"/>
      <c r="M16" s="462"/>
      <c r="N16" s="472"/>
      <c r="O16" s="440"/>
      <c r="P16" s="255" t="s">
        <v>501</v>
      </c>
      <c r="Q16" s="247" t="str">
        <f>IF(OR(R16="Preventivo",R16="Detectivo"),"Probabilidad",IF(R16="Correctivo","Impacto",""))</f>
        <v>Impacto</v>
      </c>
      <c r="R16" s="256" t="s">
        <v>205</v>
      </c>
      <c r="S16" s="256" t="s">
        <v>124</v>
      </c>
      <c r="T16" s="257" t="str">
        <f>IF(AND(R16="Preventivo",S16="Automático"),"50%",IF(AND(R16="Preventivo",S16="Manual"),"40%",IF(AND(R16="Detectivo",S16="Automático"),"40%",IF(AND(R16="Detectivo",S16="Manual"),"30%",IF(AND(R16="Correctivo",S16="Automático"),"35%",IF(AND(R16="Correctivo",S16="Manual"),"25%",""))))))</f>
        <v>25%</v>
      </c>
      <c r="U16" s="256" t="s">
        <v>125</v>
      </c>
      <c r="V16" s="256" t="s">
        <v>126</v>
      </c>
      <c r="W16" s="256" t="s">
        <v>127</v>
      </c>
      <c r="X16" s="260">
        <f>IFERROR(IF(Q16="Probabilidad",(I16-(+I16*T16)),IF(Q16="Impacto",I16,"")),"")</f>
        <v>0</v>
      </c>
      <c r="Y16" s="261" t="str">
        <f>IFERROR(IF(X16="","",IF(X16&lt;=0.2,"Muy Baja",IF(X16&lt;=0.4,"Baja",IF(X16&lt;=0.6,"Media",IF(X16&lt;=0.8,"Alta","Muy Alta"))))),"")</f>
        <v>Muy Baja</v>
      </c>
      <c r="Z16" s="257">
        <f>+X16</f>
        <v>0</v>
      </c>
      <c r="AA16" s="261" t="str">
        <f>IFERROR(IF(AB16="","",IF(AB16&lt;=0.2,"Leve",IF(AB16&lt;=0.4,"Menor",IF(AB16&lt;=0.6,"Moderado",IF(AB16&lt;=0.8,"Mayor","Catastrófico"))))),"")</f>
        <v>Leve</v>
      </c>
      <c r="AB16" s="260">
        <f>IFERROR(IF(Q16="Impacto",(M16-(+M16*T16)),IF(Q16="Probabilidad",M16,"")),"")</f>
        <v>0</v>
      </c>
      <c r="AC16" s="258"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256" t="s">
        <v>128</v>
      </c>
      <c r="AE16" s="146" t="s">
        <v>503</v>
      </c>
      <c r="AF16" s="237" t="s">
        <v>507</v>
      </c>
      <c r="AG16" s="254">
        <v>46023</v>
      </c>
      <c r="AH16" s="254" t="s">
        <v>557</v>
      </c>
      <c r="AI16" s="252"/>
      <c r="AJ16" s="252"/>
      <c r="AK16" s="252"/>
    </row>
    <row r="17" spans="1:100" s="158" customFormat="1" ht="94.5" customHeight="1" x14ac:dyDescent="0.25">
      <c r="A17" s="439"/>
      <c r="B17" s="464"/>
      <c r="C17" s="464"/>
      <c r="D17" s="464"/>
      <c r="E17" s="465"/>
      <c r="F17" s="464"/>
      <c r="G17" s="460"/>
      <c r="H17" s="461"/>
      <c r="I17" s="462"/>
      <c r="J17" s="463"/>
      <c r="K17" s="462"/>
      <c r="L17" s="461"/>
      <c r="M17" s="462"/>
      <c r="N17" s="472"/>
      <c r="O17" s="440"/>
      <c r="P17" s="255"/>
      <c r="Q17" s="247"/>
      <c r="R17" s="256"/>
      <c r="S17" s="256"/>
      <c r="T17" s="257"/>
      <c r="U17" s="256"/>
      <c r="V17" s="256"/>
      <c r="W17" s="256"/>
      <c r="X17" s="260"/>
      <c r="Y17" s="261"/>
      <c r="Z17" s="257"/>
      <c r="AA17" s="261"/>
      <c r="AB17" s="260"/>
      <c r="AC17" s="258"/>
      <c r="AD17" s="256"/>
      <c r="AE17" s="149"/>
      <c r="AF17" s="259"/>
      <c r="AG17" s="254"/>
      <c r="AH17" s="254"/>
      <c r="AI17" s="252"/>
      <c r="AJ17" s="252"/>
      <c r="AK17" s="252"/>
    </row>
    <row r="18" spans="1:100" s="3" customFormat="1" ht="99.95" customHeight="1" x14ac:dyDescent="0.25">
      <c r="A18" s="439" t="s">
        <v>441</v>
      </c>
      <c r="B18" s="464" t="s">
        <v>245</v>
      </c>
      <c r="C18" s="464" t="s">
        <v>498</v>
      </c>
      <c r="D18" s="464" t="s">
        <v>504</v>
      </c>
      <c r="E18" s="465" t="str">
        <f>+IF(ISTEXT(D18)=TRUE,CONCATENATE(B18," por ",C18," debido a ",D18),"DILIGENCIE LAS CASILLAS ANTERIORES")</f>
        <v xml:space="preserve">Posibilidad de afectación Económico por pago de sanción e intereses moratorios  debido a incumplimiento en los términos contemplados en el Art. 195 de CPACA para realizar el pago de sentencias y conciliaciones.  </v>
      </c>
      <c r="F18" s="464" t="s">
        <v>229</v>
      </c>
      <c r="G18" s="460">
        <v>120</v>
      </c>
      <c r="H18" s="461" t="str">
        <f>IF(G18&lt;=0,"",IF(G18&lt;=2,"Muy Baja",IF(G18&lt;=24,"Baja",IF(G18&lt;=500,"Media",IF(G18&lt;=5000,"Alta","Muy Alta")))))</f>
        <v>Media</v>
      </c>
      <c r="I18" s="462">
        <f>IF(H18="","",IF(H18="Muy Baja",0.2,IF(H18="Baja",0.4,IF(H18="Media",0.6,IF(H18="Alta",0.8,IF(H18="Muy Alta",1,))))))</f>
        <v>0.6</v>
      </c>
      <c r="J18" s="463" t="s">
        <v>131</v>
      </c>
      <c r="K18" s="462" t="str">
        <f ca="1">IF(NOT(ISERROR(MATCH(J18,'Tabla Impacto'!$B$221:$B$223,0))),'Tabla Impacto'!$F$223&amp;"Por favor no seleccionar los criterios de impacto(Afectación Económica o presupuestal y Pérdida Reputacional)",J18)</f>
        <v xml:space="preserve">     Entre 100 y 500 SMLMV </v>
      </c>
      <c r="L18" s="461" t="str">
        <f ca="1">IF(OR(K18='Tabla Impacto'!$C$11,K18='Tabla Impacto'!$D$11),"Leve",IF(OR(K18='Tabla Impacto'!$C$12,K18='Tabla Impacto'!$D$12),"Menor",IF(OR(K18='Tabla Impacto'!$C$13,K18='Tabla Impacto'!$D$13),"Moderado",IF(OR(K18='Tabla Impacto'!$C$14,K18='Tabla Impacto'!$D$14),"Mayor",IF(OR(K18='Tabla Impacto'!$C$15,K18='Tabla Impacto'!$D$15),"Catastrófico","")))))</f>
        <v>Mayor</v>
      </c>
      <c r="M18" s="462">
        <f ca="1">IF(L18="","",IF(L18="Leve",0.2,IF(L18="Menor",0.4,IF(L18="Moderado",0.6,IF(L18="Mayor",0.8,IF(L18="Catastrófico",1,))))))</f>
        <v>0.8</v>
      </c>
      <c r="N18" s="472" t="str">
        <f ca="1">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440">
        <v>1</v>
      </c>
      <c r="P18" s="146" t="s">
        <v>505</v>
      </c>
      <c r="Q18" s="247" t="str">
        <f>IF(OR(R18="Preventivo",R18="Detectivo"),"Probabilidad",IF(R18="Correctivo","Impacto",""))</f>
        <v>Impacto</v>
      </c>
      <c r="R18" s="256" t="s">
        <v>205</v>
      </c>
      <c r="S18" s="256" t="s">
        <v>124</v>
      </c>
      <c r="T18" s="257" t="str">
        <f>IF(AND(R18="Preventivo",S18="Automático"),"50%",IF(AND(R18="Preventivo",S18="Manual"),"40%",IF(AND(R18="Detectivo",S18="Automático"),"40%",IF(AND(R18="Detectivo",S18="Manual"),"30%",IF(AND(R18="Correctivo",S18="Automático"),"35%",IF(AND(R18="Correctivo",S18="Manual"),"25%",""))))))</f>
        <v>25%</v>
      </c>
      <c r="U18" s="256" t="s">
        <v>125</v>
      </c>
      <c r="V18" s="256" t="s">
        <v>126</v>
      </c>
      <c r="W18" s="256" t="s">
        <v>127</v>
      </c>
      <c r="X18" s="260">
        <f>IFERROR(IF(Q18="Probabilidad",(I18-(+I18*T18)),IF(Q18="Impacto",I18,"")),"")</f>
        <v>0.6</v>
      </c>
      <c r="Y18" s="261" t="str">
        <f>IFERROR(IF(X18="","",IF(X18&lt;=0.2,"Muy Baja",IF(X18&lt;=0.4,"Baja",IF(X18&lt;=0.6,"Media",IF(X18&lt;=0.8,"Alta","Muy Alta"))))),"")</f>
        <v>Media</v>
      </c>
      <c r="Z18" s="257">
        <f>+X18</f>
        <v>0.6</v>
      </c>
      <c r="AA18" s="261" t="str">
        <f ca="1">IFERROR(IF(AB18="","",IF(AB18&lt;=0.2,"Leve",IF(AB18&lt;=0.4,"Menor",IF(AB18&lt;=0.6,"Moderado",IF(AB18&lt;=0.8,"Mayor","Catastrófico"))))),"")</f>
        <v>Moderado</v>
      </c>
      <c r="AB18" s="260">
        <f ca="1">IFERROR(IF(Q18="Impacto",(M18-(+M18*T18)),IF(Q18="Probabilidad",M18,"")),"")</f>
        <v>0.60000000000000009</v>
      </c>
      <c r="AC18" s="258" t="str">
        <f ca="1">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256" t="s">
        <v>128</v>
      </c>
      <c r="AE18" s="146" t="s">
        <v>506</v>
      </c>
      <c r="AF18" s="237" t="s">
        <v>507</v>
      </c>
      <c r="AG18" s="238">
        <v>46023</v>
      </c>
      <c r="AH18" s="238">
        <v>46387</v>
      </c>
      <c r="AI18" s="146"/>
      <c r="AJ18" s="106"/>
      <c r="AK18" s="14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row>
    <row r="19" spans="1:100" s="158" customFormat="1" ht="94.5" customHeight="1" x14ac:dyDescent="0.25">
      <c r="A19" s="439"/>
      <c r="B19" s="464"/>
      <c r="C19" s="464"/>
      <c r="D19" s="464"/>
      <c r="E19" s="465"/>
      <c r="F19" s="464"/>
      <c r="G19" s="460"/>
      <c r="H19" s="461"/>
      <c r="I19" s="462"/>
      <c r="J19" s="463"/>
      <c r="K19" s="462"/>
      <c r="L19" s="461"/>
      <c r="M19" s="462"/>
      <c r="N19" s="472"/>
      <c r="O19" s="440"/>
      <c r="P19" s="146" t="s">
        <v>442</v>
      </c>
      <c r="Q19" s="247" t="str">
        <f>IF(OR(R19="Preventivo",R19="Detectivo"),"Probabilidad",IF(R19="Correctivo","Impacto",""))</f>
        <v>Impacto</v>
      </c>
      <c r="R19" s="256" t="s">
        <v>205</v>
      </c>
      <c r="S19" s="256" t="s">
        <v>124</v>
      </c>
      <c r="T19" s="257" t="str">
        <f>IF(AND(R19="Preventivo",S19="Automático"),"50%",IF(AND(R19="Preventivo",S19="Manual"),"40%",IF(AND(R19="Detectivo",S19="Automático"),"40%",IF(AND(R19="Detectivo",S19="Manual"),"30%",IF(AND(R19="Correctivo",S19="Automático"),"35%",IF(AND(R19="Correctivo",S19="Manual"),"25%",""))))))</f>
        <v>25%</v>
      </c>
      <c r="U19" s="256" t="s">
        <v>125</v>
      </c>
      <c r="V19" s="256" t="s">
        <v>126</v>
      </c>
      <c r="W19" s="256" t="s">
        <v>127</v>
      </c>
      <c r="X19" s="260">
        <f>IFERROR(IF(Q19="Probabilidad",(I19-(+I19*T19)),IF(Q19="Impacto",I19,"")),"")</f>
        <v>0</v>
      </c>
      <c r="Y19" s="261" t="str">
        <f>IFERROR(IF(X19="","",IF(X19&lt;=0.2,"Muy Baja",IF(X19&lt;=0.4,"Baja",IF(X19&lt;=0.6,"Media",IF(X19&lt;=0.8,"Alta","Muy Alta"))))),"")</f>
        <v>Muy Baja</v>
      </c>
      <c r="Z19" s="257">
        <f>+X19</f>
        <v>0</v>
      </c>
      <c r="AA19" s="261" t="str">
        <f>IFERROR(IF(AB19="","",IF(AB19&lt;=0.2,"Leve",IF(AB19&lt;=0.4,"Menor",IF(AB19&lt;=0.6,"Moderado",IF(AB19&lt;=0.8,"Mayor","Catastrófico"))))),"")</f>
        <v>Leve</v>
      </c>
      <c r="AB19" s="260">
        <f>IFERROR(IF(Q19="Impacto",(M19-(+M19*T19)),IF(Q19="Probabilidad",M19,"")),"")</f>
        <v>0</v>
      </c>
      <c r="AC19" s="258"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Bajo</v>
      </c>
      <c r="AD19" s="256" t="s">
        <v>128</v>
      </c>
      <c r="AE19" s="146" t="s">
        <v>506</v>
      </c>
      <c r="AF19" s="237" t="s">
        <v>507</v>
      </c>
      <c r="AG19" s="254">
        <v>46023</v>
      </c>
      <c r="AH19" s="254" t="s">
        <v>557</v>
      </c>
      <c r="AI19" s="252"/>
      <c r="AJ19" s="252"/>
      <c r="AK19" s="252"/>
    </row>
    <row r="20" spans="1:100" s="158" customFormat="1" ht="94.5" customHeight="1" x14ac:dyDescent="0.25">
      <c r="A20" s="439"/>
      <c r="B20" s="464"/>
      <c r="C20" s="464"/>
      <c r="D20" s="464"/>
      <c r="E20" s="465"/>
      <c r="F20" s="464"/>
      <c r="G20" s="460"/>
      <c r="H20" s="461"/>
      <c r="I20" s="462"/>
      <c r="J20" s="463"/>
      <c r="K20" s="462"/>
      <c r="L20" s="461"/>
      <c r="M20" s="462"/>
      <c r="N20" s="472"/>
      <c r="O20" s="440"/>
      <c r="P20" s="255"/>
      <c r="Q20" s="247"/>
      <c r="R20" s="256"/>
      <c r="S20" s="256"/>
      <c r="T20" s="257"/>
      <c r="U20" s="256"/>
      <c r="V20" s="256"/>
      <c r="W20" s="256"/>
      <c r="X20" s="260"/>
      <c r="Y20" s="261"/>
      <c r="Z20" s="257"/>
      <c r="AA20" s="261" t="str">
        <f>IFERROR(IF(AB20="","",IF(AB20&lt;=0.2,"Leve",IF(AB20&lt;=0.4,"Menor",IF(AB20&lt;=0.6,"Moderado",IF(AB20&lt;=0.8,"Mayor","Catastrófico"))))),"")</f>
        <v/>
      </c>
      <c r="AB20" s="260" t="str">
        <f>IFERROR(IF(Q21="Impacto",(M21-(+M21*T21)),IF(Q21="Probabilidad",M21,"")),"")</f>
        <v/>
      </c>
      <c r="AC20" s="258"/>
      <c r="AD20" s="256"/>
      <c r="AE20" s="149"/>
      <c r="AF20" s="259"/>
      <c r="AG20" s="254"/>
      <c r="AH20" s="254"/>
      <c r="AI20" s="252"/>
      <c r="AJ20" s="252"/>
      <c r="AK20" s="252"/>
    </row>
    <row r="21" spans="1:100"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100"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100"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100"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100"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100"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100"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100"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100"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100"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100"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100"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row r="49" spans="1:46" x14ac:dyDescent="0.3">
      <c r="A49" s="26"/>
      <c r="B49" s="26"/>
      <c r="C49" s="26"/>
      <c r="D49" s="26"/>
      <c r="E49" s="7"/>
      <c r="F49" s="25"/>
      <c r="G49" s="7"/>
      <c r="H49" s="7"/>
      <c r="I49" s="7"/>
      <c r="J49" s="7"/>
      <c r="K49" s="7"/>
      <c r="L49" s="7"/>
      <c r="M49" s="7"/>
      <c r="N49" s="7"/>
      <c r="O49" s="25"/>
      <c r="P49" s="14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row>
  </sheetData>
  <dataConsolidate/>
  <mergeCells count="110">
    <mergeCell ref="A8:B8"/>
    <mergeCell ref="C8:N8"/>
    <mergeCell ref="A1:D4"/>
    <mergeCell ref="E1:AI4"/>
    <mergeCell ref="AJ1:AK1"/>
    <mergeCell ref="AJ2:AK2"/>
    <mergeCell ref="AJ3:AK3"/>
    <mergeCell ref="AJ4:AK4"/>
    <mergeCell ref="A6:B6"/>
    <mergeCell ref="C6:N6"/>
    <mergeCell ref="O6:Q6"/>
    <mergeCell ref="A7:B7"/>
    <mergeCell ref="C7:N7"/>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K10:AK11"/>
    <mergeCell ref="AE10:AE11"/>
    <mergeCell ref="AF10:AF11"/>
    <mergeCell ref="AG10:AG11"/>
    <mergeCell ref="AH10:AH11"/>
    <mergeCell ref="A12:A14"/>
    <mergeCell ref="B12:B14"/>
    <mergeCell ref="C12:C14"/>
    <mergeCell ref="D12:D14"/>
    <mergeCell ref="E12:E14"/>
    <mergeCell ref="F12:F14"/>
    <mergeCell ref="G12:G14"/>
    <mergeCell ref="AC10:AC11"/>
    <mergeCell ref="AD10:AD11"/>
    <mergeCell ref="AB10:AB11"/>
    <mergeCell ref="L10:L11"/>
    <mergeCell ref="M10:M11"/>
    <mergeCell ref="N10:N11"/>
    <mergeCell ref="O10:O11"/>
    <mergeCell ref="P10:P11"/>
    <mergeCell ref="Q10:Q11"/>
    <mergeCell ref="R10:W10"/>
    <mergeCell ref="X10:X11"/>
    <mergeCell ref="Y10:Y11"/>
    <mergeCell ref="N12:N14"/>
    <mergeCell ref="H12:H14"/>
    <mergeCell ref="I12:I14"/>
    <mergeCell ref="J12:J14"/>
    <mergeCell ref="K12:K14"/>
    <mergeCell ref="L12:L14"/>
    <mergeCell ref="M12:M14"/>
    <mergeCell ref="AI10:AI11"/>
    <mergeCell ref="AJ10:AJ11"/>
    <mergeCell ref="Z10:Z11"/>
    <mergeCell ref="AA10:AA11"/>
    <mergeCell ref="AD12:AD14"/>
    <mergeCell ref="O12:O14"/>
    <mergeCell ref="P12:P14"/>
    <mergeCell ref="Q12:Q14"/>
    <mergeCell ref="R12:R14"/>
    <mergeCell ref="S12:S14"/>
    <mergeCell ref="T12:T14"/>
    <mergeCell ref="U12:U14"/>
    <mergeCell ref="V12:V14"/>
    <mergeCell ref="W12:W14"/>
    <mergeCell ref="X12:X14"/>
    <mergeCell ref="Y12:Y14"/>
    <mergeCell ref="Z12:Z14"/>
    <mergeCell ref="AA12:AA14"/>
    <mergeCell ref="AB12:AB14"/>
    <mergeCell ref="AC12:AC14"/>
    <mergeCell ref="F15:F17"/>
    <mergeCell ref="G15:G17"/>
    <mergeCell ref="H15:H17"/>
    <mergeCell ref="I15:I17"/>
    <mergeCell ref="J15:J17"/>
    <mergeCell ref="A15:A17"/>
    <mergeCell ref="B15:B17"/>
    <mergeCell ref="C15:C17"/>
    <mergeCell ref="D15:D17"/>
    <mergeCell ref="E15:E17"/>
    <mergeCell ref="K15:K17"/>
    <mergeCell ref="L15:L17"/>
    <mergeCell ref="M15:M17"/>
    <mergeCell ref="N15:N17"/>
    <mergeCell ref="K18:K20"/>
    <mergeCell ref="L18:L20"/>
    <mergeCell ref="M18:M20"/>
    <mergeCell ref="N18:N20"/>
    <mergeCell ref="O15:O17"/>
    <mergeCell ref="O18:O20"/>
    <mergeCell ref="F18:F20"/>
    <mergeCell ref="G18:G20"/>
    <mergeCell ref="H18:H20"/>
    <mergeCell ref="I18:I20"/>
    <mergeCell ref="J18:J20"/>
    <mergeCell ref="A18:A20"/>
    <mergeCell ref="B18:B20"/>
    <mergeCell ref="C18:C20"/>
    <mergeCell ref="D18:D20"/>
    <mergeCell ref="E18:E20"/>
  </mergeCells>
  <conditionalFormatting sqref="H12 Y12">
    <cfRule type="cellIs" dxfId="484" priority="98" operator="equal">
      <formula>"Muy Baja"</formula>
    </cfRule>
    <cfRule type="cellIs" dxfId="483" priority="97" operator="equal">
      <formula>"Baja"</formula>
    </cfRule>
    <cfRule type="cellIs" dxfId="482" priority="96" operator="equal">
      <formula>"Media"</formula>
    </cfRule>
    <cfRule type="cellIs" dxfId="481" priority="95" operator="equal">
      <formula>"Alta"</formula>
    </cfRule>
    <cfRule type="cellIs" dxfId="480" priority="94" operator="equal">
      <formula>"Muy Alta"</formula>
    </cfRule>
  </conditionalFormatting>
  <conditionalFormatting sqref="H15 Y15:Y16">
    <cfRule type="cellIs" dxfId="479" priority="62" operator="equal">
      <formula>"Media"</formula>
    </cfRule>
    <cfRule type="cellIs" dxfId="478" priority="64" operator="equal">
      <formula>"Muy Baja"</formula>
    </cfRule>
    <cfRule type="cellIs" dxfId="477" priority="63" operator="equal">
      <formula>"Baja"</formula>
    </cfRule>
    <cfRule type="cellIs" dxfId="476" priority="61" operator="equal">
      <formula>"Alta"</formula>
    </cfRule>
    <cfRule type="cellIs" dxfId="475" priority="60" operator="equal">
      <formula>"Muy Alta"</formula>
    </cfRule>
  </conditionalFormatting>
  <conditionalFormatting sqref="H18 Y18:Y19">
    <cfRule type="cellIs" dxfId="474" priority="16" operator="equal">
      <formula>"Muy Alta"</formula>
    </cfRule>
    <cfRule type="cellIs" dxfId="473" priority="17" operator="equal">
      <formula>"Alta"</formula>
    </cfRule>
    <cfRule type="cellIs" dxfId="472" priority="18" operator="equal">
      <formula>"Media"</formula>
    </cfRule>
    <cfRule type="cellIs" dxfId="471" priority="19" operator="equal">
      <formula>"Baja"</formula>
    </cfRule>
    <cfRule type="cellIs" dxfId="470" priority="20" operator="equal">
      <formula>"Muy Baja"</formula>
    </cfRule>
  </conditionalFormatting>
  <conditionalFormatting sqref="K12">
    <cfRule type="containsText" dxfId="469" priority="84" operator="containsText" text="❌">
      <formula>NOT(ISERROR(SEARCH("❌",K12)))</formula>
    </cfRule>
  </conditionalFormatting>
  <conditionalFormatting sqref="K15">
    <cfRule type="containsText" dxfId="468" priority="50" operator="containsText" text="❌">
      <formula>NOT(ISERROR(SEARCH("❌",K15)))</formula>
    </cfRule>
  </conditionalFormatting>
  <conditionalFormatting sqref="K18">
    <cfRule type="containsText" dxfId="467" priority="6" operator="containsText" text="❌">
      <formula>NOT(ISERROR(SEARCH("❌",K18)))</formula>
    </cfRule>
  </conditionalFormatting>
  <conditionalFormatting sqref="L12">
    <cfRule type="cellIs" dxfId="466" priority="91" operator="equal">
      <formula>"Moderado"</formula>
    </cfRule>
    <cfRule type="cellIs" dxfId="465" priority="93" operator="equal">
      <formula>"Leve"</formula>
    </cfRule>
    <cfRule type="cellIs" dxfId="464" priority="92" operator="equal">
      <formula>"Menor"</formula>
    </cfRule>
    <cfRule type="cellIs" dxfId="463" priority="90" operator="equal">
      <formula>"Mayor"</formula>
    </cfRule>
    <cfRule type="cellIs" dxfId="462" priority="89" operator="equal">
      <formula>"Catastrófico"</formula>
    </cfRule>
  </conditionalFormatting>
  <conditionalFormatting sqref="L15">
    <cfRule type="cellIs" dxfId="461" priority="58" operator="equal">
      <formula>"Menor"</formula>
    </cfRule>
    <cfRule type="cellIs" dxfId="460" priority="59" operator="equal">
      <formula>"Leve"</formula>
    </cfRule>
    <cfRule type="cellIs" dxfId="459" priority="55" operator="equal">
      <formula>"Catastrófico"</formula>
    </cfRule>
    <cfRule type="cellIs" dxfId="458" priority="56" operator="equal">
      <formula>"Mayor"</formula>
    </cfRule>
    <cfRule type="cellIs" dxfId="457" priority="57" operator="equal">
      <formula>"Moderado"</formula>
    </cfRule>
  </conditionalFormatting>
  <conditionalFormatting sqref="L18">
    <cfRule type="cellIs" dxfId="456" priority="15" operator="equal">
      <formula>"Leve"</formula>
    </cfRule>
    <cfRule type="cellIs" dxfId="455" priority="14" operator="equal">
      <formula>"Menor"</formula>
    </cfRule>
    <cfRule type="cellIs" dxfId="454" priority="13" operator="equal">
      <formula>"Moderado"</formula>
    </cfRule>
    <cfRule type="cellIs" dxfId="453" priority="12" operator="equal">
      <formula>"Mayor"</formula>
    </cfRule>
    <cfRule type="cellIs" dxfId="452" priority="11" operator="equal">
      <formula>"Catastrófico"</formula>
    </cfRule>
  </conditionalFormatting>
  <conditionalFormatting sqref="N12 AC12">
    <cfRule type="cellIs" dxfId="451" priority="85" operator="equal">
      <formula>"Extremo"</formula>
    </cfRule>
    <cfRule type="cellIs" dxfId="450" priority="86" operator="equal">
      <formula>"Alto"</formula>
    </cfRule>
    <cfRule type="cellIs" dxfId="449" priority="87" operator="equal">
      <formula>"Moderado"</formula>
    </cfRule>
    <cfRule type="cellIs" dxfId="448" priority="88" operator="equal">
      <formula>"Bajo"</formula>
    </cfRule>
  </conditionalFormatting>
  <conditionalFormatting sqref="N15 AC15:AC16">
    <cfRule type="cellIs" dxfId="447" priority="54" operator="equal">
      <formula>"Bajo"</formula>
    </cfRule>
    <cfRule type="cellIs" dxfId="446" priority="53" operator="equal">
      <formula>"Moderado"</formula>
    </cfRule>
    <cfRule type="cellIs" dxfId="445" priority="52" operator="equal">
      <formula>"Alto"</formula>
    </cfRule>
    <cfRule type="cellIs" dxfId="444" priority="51" operator="equal">
      <formula>"Extremo"</formula>
    </cfRule>
  </conditionalFormatting>
  <conditionalFormatting sqref="N18 AC18:AC19">
    <cfRule type="cellIs" dxfId="443" priority="7" operator="equal">
      <formula>"Extremo"</formula>
    </cfRule>
    <cfRule type="cellIs" dxfId="442" priority="9" operator="equal">
      <formula>"Moderado"</formula>
    </cfRule>
    <cfRule type="cellIs" dxfId="441" priority="8" operator="equal">
      <formula>"Alto"</formula>
    </cfRule>
    <cfRule type="cellIs" dxfId="440" priority="10" operator="equal">
      <formula>"Bajo"</formula>
    </cfRule>
  </conditionalFormatting>
  <conditionalFormatting sqref="AA12">
    <cfRule type="cellIs" dxfId="439" priority="65" operator="equal">
      <formula>"Catastrófico"</formula>
    </cfRule>
    <cfRule type="cellIs" dxfId="438" priority="66" operator="equal">
      <formula>"Mayor"</formula>
    </cfRule>
    <cfRule type="cellIs" dxfId="437" priority="67" operator="equal">
      <formula>"Moderado"</formula>
    </cfRule>
    <cfRule type="cellIs" dxfId="436" priority="68" operator="equal">
      <formula>"Menor"</formula>
    </cfRule>
    <cfRule type="cellIs" dxfId="435" priority="69" operator="equal">
      <formula>"Leve"</formula>
    </cfRule>
  </conditionalFormatting>
  <conditionalFormatting sqref="AA15:AA16">
    <cfRule type="cellIs" dxfId="434" priority="48" operator="equal">
      <formula>"Menor"</formula>
    </cfRule>
    <cfRule type="cellIs" dxfId="433" priority="49" operator="equal">
      <formula>"Leve"</formula>
    </cfRule>
    <cfRule type="cellIs" dxfId="432" priority="47" operator="equal">
      <formula>"Moderado"</formula>
    </cfRule>
    <cfRule type="cellIs" dxfId="431" priority="46" operator="equal">
      <formula>"Mayor"</formula>
    </cfRule>
    <cfRule type="cellIs" dxfId="430" priority="45" operator="equal">
      <formula>"Catastrófico"</formula>
    </cfRule>
  </conditionalFormatting>
  <conditionalFormatting sqref="AA18:AA19">
    <cfRule type="cellIs" dxfId="429" priority="2" operator="equal">
      <formula>"Mayor"</formula>
    </cfRule>
    <cfRule type="cellIs" dxfId="428" priority="3" operator="equal">
      <formula>"Moderado"</formula>
    </cfRule>
    <cfRule type="cellIs" dxfId="427" priority="4" operator="equal">
      <formula>"Menor"</formula>
    </cfRule>
    <cfRule type="cellIs" dxfId="426" priority="5" operator="equal">
      <formula>"Leve"</formula>
    </cfRule>
    <cfRule type="cellIs" dxfId="425" priority="1" operator="equal">
      <formula>"Catastrófico"</formula>
    </cfRule>
  </conditionalFormatting>
  <pageMargins left="0.7" right="0.7" top="0.75" bottom="0.75" header="0.3" footer="0.3"/>
  <pageSetup orientation="portrait" r:id="rId1"/>
  <ignoredErrors>
    <ignoredError sqref="E12 E15 E1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3EE8AE8-BE91-F64E-B252-4DD4513FB9D3}">
          <x14:formula1>
            <xm:f>'Opciones Tratamiento'!$B$9:$B$10</xm:f>
          </x14:formula1>
          <xm:sqref>AK12 AK15 AK18</xm:sqref>
        </x14:dataValidation>
        <x14:dataValidation type="custom" allowBlank="1" showInputMessage="1" showErrorMessage="1" error="Recuerde que las acciones se generan bajo la medida de mitigar el riesgo" xr:uid="{C9410F04-CF8B-7047-A8CD-9DFFC4B012B8}">
          <x14:formula1>
            <xm:f>IF(OR(AD12='Opciones Tratamiento'!$B$2,AD12='Opciones Tratamiento'!$B$3,AD12='Opciones Tratamiento'!$B$4),ISBLANK(AD12),ISTEXT(AD12))</xm:f>
          </x14:formula1>
          <xm:sqref>AJ12 AJ15 AJ18</xm:sqref>
        </x14:dataValidation>
        <x14:dataValidation type="custom" allowBlank="1" showInputMessage="1" showErrorMessage="1" error="Recuerde que las acciones se generan bajo la medida de mitigar el riesgo" xr:uid="{C82A10FB-C943-9947-9F13-15C7B883A390}">
          <x14:formula1>
            <xm:f>IF(OR(AD12='Opciones Tratamiento'!$B$2,AD12='Opciones Tratamiento'!$B$3,AD12='Opciones Tratamiento'!$B$4),ISBLANK(AD12),ISTEXT(AD12))</xm:f>
          </x14:formula1>
          <xm:sqref>AI12 AI15 AI18</xm:sqref>
        </x14:dataValidation>
        <x14:dataValidation type="list" allowBlank="1" showInputMessage="1" showErrorMessage="1" xr:uid="{25A57859-DE75-5444-9881-D6AC87FAD997}">
          <x14:formula1>
            <xm:f>'Tabla Impacto'!$F$210:$F$221</xm:f>
          </x14:formula1>
          <xm:sqref>J12 J15 J18</xm:sqref>
        </x14:dataValidation>
        <x14:dataValidation type="list" allowBlank="1" showInputMessage="1" showErrorMessage="1" xr:uid="{D0F6221A-1C0B-9A45-BBD5-CB7E3ED85353}">
          <x14:formula1>
            <xm:f>'Opciones Tratamiento'!$B$2:$B$5</xm:f>
          </x14:formula1>
          <xm:sqref>AD12 AD15:AD16 AD18:AD19</xm:sqref>
        </x14:dataValidation>
        <x14:dataValidation type="list" allowBlank="1" showInputMessage="1" showErrorMessage="1" xr:uid="{D9710E8E-445C-104C-92AE-65C9BBA28F15}">
          <x14:formula1>
            <xm:f>'Opciones Tratamiento'!$E$2:$E$4</xm:f>
          </x14:formula1>
          <xm:sqref>B12 B15 B18</xm:sqref>
        </x14:dataValidation>
        <x14:dataValidation type="list" allowBlank="1" showInputMessage="1" showErrorMessage="1" xr:uid="{9E566B2D-CF8F-CC4B-988A-F4D8C221C91C}">
          <x14:formula1>
            <xm:f>'Opciones Tratamiento'!$B$13:$B$19</xm:f>
          </x14:formula1>
          <xm:sqref>F12 F15 F18</xm:sqref>
        </x14:dataValidation>
        <x14:dataValidation type="list" allowBlank="1" showInputMessage="1" showErrorMessage="1" xr:uid="{7C2087C4-6B32-9149-8FDD-881A36263EF9}">
          <x14:formula1>
            <xm:f>'Tabla Valoración controles'!$D$13:$D$14</xm:f>
          </x14:formula1>
          <xm:sqref>W12 W15:W16 W18:W19</xm:sqref>
        </x14:dataValidation>
        <x14:dataValidation type="list" allowBlank="1" showInputMessage="1" showErrorMessage="1" xr:uid="{0C5EB000-4D97-3D47-AADA-216BA7FABAE2}">
          <x14:formula1>
            <xm:f>'Tabla Valoración controles'!$D$11:$D$12</xm:f>
          </x14:formula1>
          <xm:sqref>V12 V15:V16 V18:V19</xm:sqref>
        </x14:dataValidation>
        <x14:dataValidation type="list" allowBlank="1" showInputMessage="1" showErrorMessage="1" xr:uid="{0CF71FBE-DDA3-9440-9308-6D2F8171BA68}">
          <x14:formula1>
            <xm:f>'Tabla Valoración controles'!$D$9:$D$10</xm:f>
          </x14:formula1>
          <xm:sqref>U12 U15:U16 U18:U19</xm:sqref>
        </x14:dataValidation>
        <x14:dataValidation type="list" allowBlank="1" showInputMessage="1" showErrorMessage="1" xr:uid="{4C96CEA3-E240-9D49-B552-85DF305FCDBC}">
          <x14:formula1>
            <xm:f>'Tabla Valoración controles'!$D$7:$D$8</xm:f>
          </x14:formula1>
          <xm:sqref>S12 S15:S16 S18:S19</xm:sqref>
        </x14:dataValidation>
        <x14:dataValidation type="list" allowBlank="1" showInputMessage="1" showErrorMessage="1" xr:uid="{FB6BDE25-56C3-8147-8F04-C369139DF172}">
          <x14:formula1>
            <xm:f>'Tabla Valoración controles'!$D$4:$D$6</xm:f>
          </x14:formula1>
          <xm:sqref>R12 R15:R16 R18:R19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51F21-6D58-7A44-8D5F-7756763F9809}">
  <sheetPr>
    <tabColor rgb="FF002060"/>
  </sheetPr>
  <dimension ref="A1:CV45"/>
  <sheetViews>
    <sheetView topLeftCell="A17" zoomScale="60" zoomScaleNormal="60" workbookViewId="0">
      <selection activeCell="D21" sqref="D21"/>
    </sheetView>
  </sheetViews>
  <sheetFormatPr baseColWidth="10" defaultColWidth="11.42578125" defaultRowHeight="16.5" x14ac:dyDescent="0.3"/>
  <cols>
    <col min="1" max="1" width="6.42578125" style="2"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295</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296</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45" t="s">
        <v>297</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247</v>
      </c>
      <c r="C12" s="464" t="s">
        <v>508</v>
      </c>
      <c r="D12" s="464" t="s">
        <v>298</v>
      </c>
      <c r="E12" s="465" t="str">
        <f>+IF(ISTEXT(D12)=TRUE,CONCATENATE(B12," por ",C12," debido a ",D12),"DILIGENCIE LAS CASILLAS ANTERIORES")</f>
        <v>Posibilidad de afectación Económico y Reputacional por investigaciones disciplinarias y sanciones por entes de control debido a presentación extemporánea de impuestos, tasas y contribuciones</v>
      </c>
      <c r="F12" s="464" t="s">
        <v>229</v>
      </c>
      <c r="G12" s="460">
        <v>12</v>
      </c>
      <c r="H12" s="461" t="str">
        <f>IF(G12&lt;=0,"",IF(G12&lt;=2,"Muy Baja",IF(G12&lt;=24,"Baja",IF(G12&lt;=500,"Media",IF(G12&lt;=5000,"Alta","Muy Alta")))))</f>
        <v>Baja</v>
      </c>
      <c r="I12" s="462">
        <f>IF(H12="","",IF(H12="Muy Baja",0.2,IF(H12="Baja",0.4,IF(H12="Media",0.6,IF(H12="Alta",0.8,IF(H12="Muy Alta",1,))))))</f>
        <v>0.4</v>
      </c>
      <c r="J12" s="463" t="s">
        <v>189</v>
      </c>
      <c r="K12" s="462" t="str">
        <f ca="1">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461" t="str">
        <f ca="1">IF(OR(K12='Tabla Impacto'!$C$11,K12='Tabla Impacto'!$D$11),"Leve",IF(OR(K12='Tabla Impacto'!$C$12,K12='Tabla Impacto'!$D$12),"Menor",IF(OR(K12='Tabla Impacto'!$C$13,K12='Tabla Impacto'!$D$13),"Moderado",IF(OR(K12='Tabla Impacto'!$C$14,K12='Tabla Impacto'!$D$14),"Mayor",IF(OR(K12='Tabla Impacto'!$C$15,K12='Tabla Impacto'!$D$15),"Catastrófico","")))))</f>
        <v>Mayor</v>
      </c>
      <c r="M12" s="462">
        <f ca="1">IF(L12="","",IF(L12="Leve",0.2,IF(L12="Menor",0.4,IF(L12="Moderado",0.6,IF(L12="Mayor",0.8,IF(L12="Catastrófico",1,))))))</f>
        <v>0.8</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440">
        <v>1</v>
      </c>
      <c r="P12" s="441" t="s">
        <v>299</v>
      </c>
      <c r="Q12" s="470" t="str">
        <f>IF(OR(R12="Preventivo",R12="Detectivo"),"Probabilidad",IF(R12="Correctivo","Impacto",""))</f>
        <v>Probabilidad</v>
      </c>
      <c r="R12" s="471" t="s">
        <v>123</v>
      </c>
      <c r="S12" s="471" t="s">
        <v>124</v>
      </c>
      <c r="T12" s="467" t="str">
        <f>IF(AND(R12="Preventivo",S12="Automático"),"50%",IF(AND(R12="Preventivo",S12="Manual"),"40%",IF(AND(R12="Detectivo",S12="Automático"),"40%",IF(AND(R12="Detectivo",S12="Manual"),"30%",IF(AND(R12="Correctivo",S12="Automático"),"35%",IF(AND(R12="Correctivo",S12="Manual"),"25%",""))))))</f>
        <v>40%</v>
      </c>
      <c r="U12" s="471" t="s">
        <v>213</v>
      </c>
      <c r="V12" s="471" t="s">
        <v>126</v>
      </c>
      <c r="W12" s="471" t="s">
        <v>219</v>
      </c>
      <c r="X12" s="468">
        <f>IFERROR(IF(Q12="Probabilidad",(I12-(+I12*T12)),IF(Q12="Impacto",I12,"")),"")</f>
        <v>0.24</v>
      </c>
      <c r="Y12" s="466" t="str">
        <f>IFERROR(IF(X12="","",IF(X12&lt;=0.2,"Muy Baja",IF(X12&lt;=0.4,"Baja",IF(X12&lt;=0.6,"Media",IF(X12&lt;=0.8,"Alta","Muy Alta"))))),"")</f>
        <v>Baja</v>
      </c>
      <c r="Z12" s="467">
        <f>+X12</f>
        <v>0.24</v>
      </c>
      <c r="AA12" s="466" t="str">
        <f ca="1">IFERROR(IF(AB12="","",IF(AB12&lt;=0.2,"Leve",IF(AB12&lt;=0.4,"Menor",IF(AB12&lt;=0.6,"Moderado",IF(AB12&lt;=0.8,"Mayor","Catastrófico"))))),"")</f>
        <v>Mayor</v>
      </c>
      <c r="AB12" s="468">
        <f ca="1">IFERROR(IF(Q12="Impacto",(M12-(+M12*T12)),IF(Q12="Probabilidad",M12,"")),"")</f>
        <v>0.8</v>
      </c>
      <c r="AC12" s="469"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471" t="s">
        <v>223</v>
      </c>
      <c r="AE12" s="237" t="s">
        <v>300</v>
      </c>
      <c r="AF12" s="237" t="s">
        <v>301</v>
      </c>
      <c r="AG12" s="238">
        <v>46023</v>
      </c>
      <c r="AH12" s="238">
        <v>46203</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3" customFormat="1" ht="99.95" customHeight="1" x14ac:dyDescent="0.25">
      <c r="A13" s="440"/>
      <c r="B13" s="464"/>
      <c r="C13" s="464"/>
      <c r="D13" s="464"/>
      <c r="E13" s="465"/>
      <c r="F13" s="464"/>
      <c r="G13" s="460"/>
      <c r="H13" s="461"/>
      <c r="I13" s="462"/>
      <c r="J13" s="463"/>
      <c r="K13" s="462"/>
      <c r="L13" s="461"/>
      <c r="M13" s="462"/>
      <c r="N13" s="472"/>
      <c r="O13" s="440"/>
      <c r="P13" s="441"/>
      <c r="Q13" s="470"/>
      <c r="R13" s="471"/>
      <c r="S13" s="471"/>
      <c r="T13" s="467"/>
      <c r="U13" s="471"/>
      <c r="V13" s="471"/>
      <c r="W13" s="471"/>
      <c r="X13" s="468"/>
      <c r="Y13" s="466"/>
      <c r="Z13" s="467"/>
      <c r="AA13" s="466"/>
      <c r="AB13" s="468"/>
      <c r="AC13" s="469"/>
      <c r="AD13" s="471"/>
      <c r="AE13" s="237" t="s">
        <v>302</v>
      </c>
      <c r="AF13" s="237" t="s">
        <v>301</v>
      </c>
      <c r="AG13" s="254" t="s">
        <v>303</v>
      </c>
      <c r="AH13" s="238">
        <v>46387</v>
      </c>
      <c r="AI13" s="146"/>
      <c r="AJ13" s="106"/>
      <c r="AK13" s="14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row>
    <row r="14" spans="1:100" s="3" customFormat="1" ht="99.95" customHeight="1" x14ac:dyDescent="0.25">
      <c r="A14" s="440"/>
      <c r="B14" s="464"/>
      <c r="C14" s="464"/>
      <c r="D14" s="464"/>
      <c r="E14" s="465"/>
      <c r="F14" s="464"/>
      <c r="G14" s="460"/>
      <c r="H14" s="461"/>
      <c r="I14" s="462"/>
      <c r="J14" s="463"/>
      <c r="K14" s="462"/>
      <c r="L14" s="461"/>
      <c r="M14" s="462"/>
      <c r="N14" s="472"/>
      <c r="O14" s="440"/>
      <c r="P14" s="441"/>
      <c r="Q14" s="470"/>
      <c r="R14" s="471"/>
      <c r="S14" s="471"/>
      <c r="T14" s="467"/>
      <c r="U14" s="471"/>
      <c r="V14" s="471"/>
      <c r="W14" s="471"/>
      <c r="X14" s="468"/>
      <c r="Y14" s="466"/>
      <c r="Z14" s="467"/>
      <c r="AA14" s="466"/>
      <c r="AB14" s="468"/>
      <c r="AC14" s="469"/>
      <c r="AD14" s="471"/>
      <c r="AE14" s="237" t="s">
        <v>304</v>
      </c>
      <c r="AF14" s="237" t="s">
        <v>301</v>
      </c>
      <c r="AG14" s="254" t="s">
        <v>303</v>
      </c>
      <c r="AH14" s="238">
        <v>46387</v>
      </c>
      <c r="AI14" s="146"/>
      <c r="AJ14" s="106"/>
      <c r="AK14" s="14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row>
    <row r="15" spans="1:100" s="158" customFormat="1" ht="94.5" customHeight="1" x14ac:dyDescent="0.25">
      <c r="A15" s="440"/>
      <c r="B15" s="464"/>
      <c r="C15" s="464"/>
      <c r="D15" s="464"/>
      <c r="E15" s="465"/>
      <c r="F15" s="464"/>
      <c r="G15" s="460"/>
      <c r="H15" s="461"/>
      <c r="I15" s="462"/>
      <c r="J15" s="463"/>
      <c r="K15" s="462"/>
      <c r="L15" s="461"/>
      <c r="M15" s="462"/>
      <c r="N15" s="472"/>
      <c r="O15" s="440">
        <v>2</v>
      </c>
      <c r="P15" s="441" t="s">
        <v>307</v>
      </c>
      <c r="Q15" s="470" t="str">
        <f>IF(OR(R15="Preventivo",R15="Detectivo"),"Probabilidad",IF(R15="Correctivo","Impacto",""))</f>
        <v>Probabilidad</v>
      </c>
      <c r="R15" s="471" t="s">
        <v>123</v>
      </c>
      <c r="S15" s="471" t="s">
        <v>124</v>
      </c>
      <c r="T15" s="467" t="str">
        <f>IF(AND(R15="Preventivo",S15="Automático"),"50%",IF(AND(R15="Preventivo",S15="Manual"),"40%",IF(AND(R15="Detectivo",S15="Automático"),"40%",IF(AND(R15="Detectivo",S15="Manual"),"30%",IF(AND(R15="Correctivo",S15="Automático"),"35%",IF(AND(R15="Correctivo",S15="Manual"),"25%",""))))))</f>
        <v>40%</v>
      </c>
      <c r="U15" s="471" t="s">
        <v>213</v>
      </c>
      <c r="V15" s="471" t="s">
        <v>126</v>
      </c>
      <c r="W15" s="471" t="s">
        <v>219</v>
      </c>
      <c r="X15" s="468">
        <f>IFERROR(IF(Q15="Probabilidad",(I12-(+I12*T15)),IF(Q15="Impacto",I12,"")),"")</f>
        <v>0.24</v>
      </c>
      <c r="Y15" s="466" t="str">
        <f>IFERROR(IF(X15="","",IF(X15&lt;=0.2,"Muy Baja",IF(X15&lt;=0.4,"Baja",IF(X15&lt;=0.6,"Media",IF(X15&lt;=0.8,"Alta","Muy Alta"))))),"")</f>
        <v>Baja</v>
      </c>
      <c r="Z15" s="467">
        <f>+X15</f>
        <v>0.24</v>
      </c>
      <c r="AA15" s="466" t="str">
        <f ca="1">IFERROR(IF(AB15="","",IF(AB15&lt;=0.2,"Leve",IF(AB15&lt;=0.4,"Menor",IF(AB15&lt;=0.6,"Moderado",IF(AB15&lt;=0.8,"Mayor","Catastrófico"))))),"")</f>
        <v>Mayor</v>
      </c>
      <c r="AB15" s="468">
        <f ca="1">IFERROR(IF(Q15="Impacto",(M12-(+M12*T15)),IF(Q15="Probabilidad",M12,"")),"")</f>
        <v>0.8</v>
      </c>
      <c r="AC15" s="469"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471" t="s">
        <v>223</v>
      </c>
      <c r="AE15" s="237" t="s">
        <v>304</v>
      </c>
      <c r="AF15" s="237" t="s">
        <v>301</v>
      </c>
      <c r="AG15" s="254" t="s">
        <v>303</v>
      </c>
      <c r="AH15" s="238">
        <v>46387</v>
      </c>
      <c r="AI15" s="252"/>
      <c r="AJ15" s="252"/>
      <c r="AK15" s="252"/>
    </row>
    <row r="16" spans="1:100" s="158" customFormat="1" ht="94.5" customHeight="1" x14ac:dyDescent="0.25">
      <c r="A16" s="440"/>
      <c r="B16" s="464"/>
      <c r="C16" s="464"/>
      <c r="D16" s="464"/>
      <c r="E16" s="465"/>
      <c r="F16" s="464"/>
      <c r="G16" s="460"/>
      <c r="H16" s="461"/>
      <c r="I16" s="462"/>
      <c r="J16" s="463"/>
      <c r="K16" s="462"/>
      <c r="L16" s="461"/>
      <c r="M16" s="462"/>
      <c r="N16" s="472"/>
      <c r="O16" s="440"/>
      <c r="P16" s="441"/>
      <c r="Q16" s="470"/>
      <c r="R16" s="471"/>
      <c r="S16" s="471"/>
      <c r="T16" s="467"/>
      <c r="U16" s="471"/>
      <c r="V16" s="471"/>
      <c r="W16" s="471"/>
      <c r="X16" s="468"/>
      <c r="Y16" s="466"/>
      <c r="Z16" s="467"/>
      <c r="AA16" s="466"/>
      <c r="AB16" s="468"/>
      <c r="AC16" s="469"/>
      <c r="AD16" s="471"/>
      <c r="AE16" s="149" t="s">
        <v>305</v>
      </c>
      <c r="AF16" s="259" t="s">
        <v>306</v>
      </c>
      <c r="AG16" s="254" t="s">
        <v>303</v>
      </c>
      <c r="AH16" s="238">
        <v>46387</v>
      </c>
      <c r="AI16" s="252"/>
      <c r="AJ16" s="252"/>
      <c r="AK16" s="252"/>
    </row>
    <row r="17" spans="1:100" s="3" customFormat="1" ht="150" customHeight="1" x14ac:dyDescent="0.25">
      <c r="A17" s="245" t="s">
        <v>440</v>
      </c>
      <c r="B17" s="224" t="s">
        <v>245</v>
      </c>
      <c r="C17" s="224" t="s">
        <v>509</v>
      </c>
      <c r="D17" s="224" t="s">
        <v>443</v>
      </c>
      <c r="E17" s="225" t="str">
        <f>+IF(ISTEXT(D17)=TRUE,CONCATENATE(B17," por ",C17," debido a ",D17),"DILIGENCIE LAS CASILLAS ANTERIORES")</f>
        <v xml:space="preserve">Posibilidad de afectación Económico por pago de sanción debido a debilidades en el diligenciamiento de la información exógena necesaria para dar cumplimiento al Estatuto Tributario Nacional ante la DIAN en los plazos establecidos </v>
      </c>
      <c r="F17" s="224" t="s">
        <v>229</v>
      </c>
      <c r="G17" s="144">
        <v>1</v>
      </c>
      <c r="H17" s="226" t="str">
        <f>IF(G17&lt;=0,"",IF(G17&lt;=2,"Muy Baja",IF(G17&lt;=24,"Baja",IF(G17&lt;=500,"Media",IF(G17&lt;=5000,"Alta","Muy Alta")))))</f>
        <v>Muy Baja</v>
      </c>
      <c r="I17" s="227">
        <f>IF(H17="","",IF(H17="Muy Baja",0.2,IF(H17="Baja",0.4,IF(H17="Media",0.6,IF(H17="Alta",0.8,IF(H17="Muy Alta",1,))))))</f>
        <v>0.2</v>
      </c>
      <c r="J17" s="228" t="s">
        <v>188</v>
      </c>
      <c r="K17" s="227" t="str">
        <f ca="1">IF(NOT(ISERROR(MATCH(J17,'Tabla Impacto'!$B$221:$B$223,0))),'Tabla Impacto'!$F$223&amp;"Por favor no seleccionar los criterios de impacto(Afectación Económica o presupuestal y Pérdida Reputacional)",J17)</f>
        <v xml:space="preserve">     Entre 50 y 100 SMLMV </v>
      </c>
      <c r="L17" s="226" t="str">
        <f ca="1">IF(OR(K17='Tabla Impacto'!$C$11,K17='Tabla Impacto'!$D$11),"Leve",IF(OR(K17='Tabla Impacto'!$C$12,K17='Tabla Impacto'!$D$12),"Menor",IF(OR(K17='Tabla Impacto'!$C$13,K17='Tabla Impacto'!$D$13),"Moderado",IF(OR(K17='Tabla Impacto'!$C$14,K17='Tabla Impacto'!$D$14),"Mayor",IF(OR(K17='Tabla Impacto'!$C$15,K17='Tabla Impacto'!$D$15),"Catastrófico","")))))</f>
        <v>Moderado</v>
      </c>
      <c r="M17" s="227">
        <f ca="1">IF(L17="","",IF(L17="Leve",0.2,IF(L17="Menor",0.4,IF(L17="Moderado",0.6,IF(L17="Mayor",0.8,IF(L17="Catastrófico",1,))))))</f>
        <v>0.6</v>
      </c>
      <c r="N17" s="229" t="str">
        <f ca="1">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Moderado</v>
      </c>
      <c r="O17" s="223">
        <v>1</v>
      </c>
      <c r="P17" s="230" t="s">
        <v>444</v>
      </c>
      <c r="Q17" s="231" t="str">
        <f>IF(OR(R17="Preventivo",R17="Detectivo"),"Probabilidad",IF(R17="Correctivo","Impacto",""))</f>
        <v>Impacto</v>
      </c>
      <c r="R17" s="232" t="s">
        <v>205</v>
      </c>
      <c r="S17" s="232" t="s">
        <v>124</v>
      </c>
      <c r="T17" s="233" t="str">
        <f>IF(AND(R17="Preventivo",S17="Automático"),"50%",IF(AND(R17="Preventivo",S17="Manual"),"40%",IF(AND(R17="Detectivo",S17="Automático"),"40%",IF(AND(R17="Detectivo",S17="Manual"),"30%",IF(AND(R17="Correctivo",S17="Automático"),"35%",IF(AND(R17="Correctivo",S17="Manual"),"25%",""))))))</f>
        <v>25%</v>
      </c>
      <c r="U17" s="232" t="s">
        <v>213</v>
      </c>
      <c r="V17" s="232" t="s">
        <v>126</v>
      </c>
      <c r="W17" s="232" t="s">
        <v>219</v>
      </c>
      <c r="X17" s="234">
        <f>IFERROR(IF(Q17="Probabilidad",(I17-(+I17*T17)),IF(Q17="Impacto",I17,"")),"")</f>
        <v>0.2</v>
      </c>
      <c r="Y17" s="235" t="str">
        <f>IFERROR(IF(X17="","",IF(X17&lt;=0.2,"Muy Baja",IF(X17&lt;=0.4,"Baja",IF(X17&lt;=0.6,"Media",IF(X17&lt;=0.8,"Alta","Muy Alta"))))),"")</f>
        <v>Muy Baja</v>
      </c>
      <c r="Z17" s="233">
        <f>+X17</f>
        <v>0.2</v>
      </c>
      <c r="AA17" s="235" t="str">
        <f ca="1">IFERROR(IF(AB17="","",IF(AB17&lt;=0.2,"Leve",IF(AB17&lt;=0.4,"Menor",IF(AB17&lt;=0.6,"Moderado",IF(AB17&lt;=0.8,"Mayor","Catastrófico"))))),"")</f>
        <v>Moderado</v>
      </c>
      <c r="AB17" s="234">
        <f ca="1">IFERROR(IF(Q17="Impacto",(M17-(+M17*T17)),IF(Q17="Probabilidad",M17,"")),"")</f>
        <v>0.44999999999999996</v>
      </c>
      <c r="AC17" s="236" t="str">
        <f ca="1">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232" t="s">
        <v>223</v>
      </c>
      <c r="AE17" s="237" t="s">
        <v>445</v>
      </c>
      <c r="AF17" s="237" t="s">
        <v>301</v>
      </c>
      <c r="AG17" s="238">
        <v>46023</v>
      </c>
      <c r="AH17" s="238">
        <v>46203</v>
      </c>
      <c r="AI17" s="146"/>
      <c r="AJ17" s="106"/>
      <c r="AK17" s="14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row>
    <row r="18" spans="1:100" s="3" customFormat="1" ht="99.95" customHeight="1" x14ac:dyDescent="0.25">
      <c r="A18" s="489" t="s">
        <v>441</v>
      </c>
      <c r="B18" s="483" t="s">
        <v>245</v>
      </c>
      <c r="C18" s="483" t="s">
        <v>539</v>
      </c>
      <c r="D18" s="483" t="s">
        <v>537</v>
      </c>
      <c r="E18" s="491" t="str">
        <f>+IF(ISTEXT(D18)=TRUE,CONCATENATE(B18," por ",C18," debido a ",D18),"DILIGENCIE LAS CASILLAS ANTERIORES")</f>
        <v>Posibilidad de afectación Económico por costos adicionales de intereses moratorios, sanciones o penalidades debido a pagos realizados fuera de los plazos establecidos</v>
      </c>
      <c r="F18" s="483" t="s">
        <v>229</v>
      </c>
      <c r="G18" s="485">
        <v>114</v>
      </c>
      <c r="H18" s="477" t="str">
        <f>IF(G18&lt;=0,"",IF(G18&lt;=2,"Muy Baja",IF(G18&lt;=24,"Baja",IF(G18&lt;=500,"Media",IF(G18&lt;=5000,"Alta","Muy Alta")))))</f>
        <v>Media</v>
      </c>
      <c r="I18" s="479">
        <f>IF(H18="","",IF(H18="Muy Baja",0.2,IF(H18="Baja",0.4,IF(H18="Media",0.6,IF(H18="Alta",0.8,IF(H18="Muy Alta",1,))))))</f>
        <v>0.6</v>
      </c>
      <c r="J18" s="487" t="s">
        <v>122</v>
      </c>
      <c r="K18" s="462" t="str">
        <f ca="1">IF(NOT(ISERROR(MATCH(J18,'Tabla Impacto'!$B$221:$B$223,0))),'Tabla Impacto'!$F$223&amp;"Por favor no seleccionar los criterios de impacto(Afectación Económica o presupuestal y Pérdida Reputacional)",J18)</f>
        <v xml:space="preserve">     Entre 10 y 50 SMLMV </v>
      </c>
      <c r="L18" s="477" t="str">
        <f ca="1">IF(OR(K18='Tabla Impacto'!$C$11,K18='Tabla Impacto'!$D$11),"Leve",IF(OR(K18='Tabla Impacto'!$C$12,K18='Tabla Impacto'!$D$12),"Menor",IF(OR(K18='Tabla Impacto'!$C$13,K18='Tabla Impacto'!$D$13),"Moderado",IF(OR(K18='Tabla Impacto'!$C$14,K18='Tabla Impacto'!$D$14),"Mayor",IF(OR(K18='Tabla Impacto'!$C$15,K18='Tabla Impacto'!$D$15),"Catastrófico","")))))</f>
        <v>Menor</v>
      </c>
      <c r="M18" s="479">
        <f ca="1">IF(L18="","",IF(L18="Leve",0.2,IF(L18="Menor",0.4,IF(L18="Moderado",0.6,IF(L18="Mayor",0.8,IF(L18="Catastrófico",1,))))))</f>
        <v>0.4</v>
      </c>
      <c r="N18" s="481" t="str">
        <f ca="1">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267">
        <v>1</v>
      </c>
      <c r="P18" s="266" t="s">
        <v>542</v>
      </c>
      <c r="Q18" s="231" t="str">
        <f>IF(OR(R18="Preventivo",R18="Detectivo"),"Probabilidad",IF(R18="Correctivo","Impacto",""))</f>
        <v>Probabilidad</v>
      </c>
      <c r="R18" s="268" t="s">
        <v>123</v>
      </c>
      <c r="S18" s="268" t="s">
        <v>124</v>
      </c>
      <c r="T18" s="269" t="str">
        <f>IF(AND(R18="Preventivo",S18="Automático"),"50%",IF(AND(R18="Preventivo",S18="Manual"),"40%",IF(AND(R18="Detectivo",S18="Automático"),"40%",IF(AND(R18="Detectivo",S18="Manual"),"30%",IF(AND(R18="Correctivo",S18="Automático"),"35%",IF(AND(R18="Correctivo",S18="Manual"),"25%",""))))))</f>
        <v>40%</v>
      </c>
      <c r="U18" s="268" t="s">
        <v>125</v>
      </c>
      <c r="V18" s="268" t="s">
        <v>126</v>
      </c>
      <c r="W18" s="268" t="s">
        <v>127</v>
      </c>
      <c r="X18" s="271">
        <f>IFERROR(IF(Q18="Probabilidad",(I18-(+I18*T18)),IF(Q18="Impacto",I18,"")),"")</f>
        <v>0.36</v>
      </c>
      <c r="Y18" s="270" t="str">
        <f>IFERROR(IF(X18="","",IF(X18&lt;=0.2,"Muy Baja",IF(X18&lt;=0.4,"Baja",IF(X18&lt;=0.6,"Media",IF(X18&lt;=0.8,"Alta","Muy Alta"))))),"")</f>
        <v>Baja</v>
      </c>
      <c r="Z18" s="269">
        <f>+X18</f>
        <v>0.36</v>
      </c>
      <c r="AA18" s="270" t="str">
        <f ca="1">IFERROR(IF(AB18="","",IF(AB18&lt;=0.2,"Leve",IF(AB18&lt;=0.4,"Menor",IF(AB18&lt;=0.6,"Moderado",IF(AB18&lt;=0.8,"Mayor","Catastrófico"))))),"")</f>
        <v>Menor</v>
      </c>
      <c r="AB18" s="272">
        <f ca="1">IFERROR(IF(Q18="Impacto",(M18-(+M18*T18)),IF(Q18="Probabilidad",M18,"")),"")</f>
        <v>0.4</v>
      </c>
      <c r="AC18" s="273" t="str">
        <f ca="1">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268" t="s">
        <v>223</v>
      </c>
      <c r="AE18" s="237" t="s">
        <v>543</v>
      </c>
      <c r="AF18" s="237" t="s">
        <v>306</v>
      </c>
      <c r="AG18" s="238">
        <v>46023</v>
      </c>
      <c r="AH18" s="238">
        <v>46053</v>
      </c>
      <c r="AI18" s="146"/>
      <c r="AJ18" s="106"/>
      <c r="AK18" s="14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row>
    <row r="19" spans="1:100" s="3" customFormat="1" ht="99.95" customHeight="1" x14ac:dyDescent="0.25">
      <c r="A19" s="490"/>
      <c r="B19" s="484"/>
      <c r="C19" s="484"/>
      <c r="D19" s="484"/>
      <c r="E19" s="492"/>
      <c r="F19" s="484"/>
      <c r="G19" s="486"/>
      <c r="H19" s="478"/>
      <c r="I19" s="480"/>
      <c r="J19" s="488"/>
      <c r="K19" s="462"/>
      <c r="L19" s="478"/>
      <c r="M19" s="480"/>
      <c r="N19" s="482"/>
      <c r="O19" s="267">
        <v>2</v>
      </c>
      <c r="P19" s="266" t="s">
        <v>545</v>
      </c>
      <c r="Q19" s="231" t="str">
        <f>IF(OR(R19="Preventivo",R19="Detectivo"),"Probabilidad",IF(R19="Correctivo","Impacto",""))</f>
        <v>Probabilidad</v>
      </c>
      <c r="R19" s="268" t="s">
        <v>123</v>
      </c>
      <c r="S19" s="268" t="s">
        <v>124</v>
      </c>
      <c r="T19" s="269" t="str">
        <f>IF(AND(R19="Preventivo",S19="Automático"),"50%",IF(AND(R19="Preventivo",S19="Manual"),"40%",IF(AND(R19="Detectivo",S19="Automático"),"40%",IF(AND(R19="Detectivo",S19="Manual"),"30%",IF(AND(R19="Correctivo",S19="Automático"),"35%",IF(AND(R19="Correctivo",S19="Manual"),"25%",""))))))</f>
        <v>40%</v>
      </c>
      <c r="U19" s="268" t="s">
        <v>125</v>
      </c>
      <c r="V19" s="268" t="s">
        <v>126</v>
      </c>
      <c r="W19" s="268" t="s">
        <v>127</v>
      </c>
      <c r="X19" s="271">
        <f>IFERROR(IF(Q19="Probabilidad",(I18-(+I18*T18)),IF(Q19="Impacto",I18,"")),"")</f>
        <v>0.36</v>
      </c>
      <c r="Y19" s="270" t="str">
        <f>IFERROR(IF(X19="","",IF(X19&lt;=0.2,"Muy Baja",IF(X19&lt;=0.4,"Baja",IF(X19&lt;=0.6,"Media",IF(X19&lt;=0.8,"Alta","Muy Alta"))))),"")</f>
        <v>Baja</v>
      </c>
      <c r="Z19" s="269">
        <f>+X19</f>
        <v>0.36</v>
      </c>
      <c r="AA19" s="270" t="str">
        <f ca="1">IFERROR(IF(AB19="","",IF(AB19&lt;=0.2,"Leve",IF(AB19&lt;=0.4,"Menor",IF(AB19&lt;=0.6,"Moderado",IF(AB19&lt;=0.8,"Mayor","Catastrófico"))))),"")</f>
        <v>Menor</v>
      </c>
      <c r="AB19" s="272">
        <f ca="1">IFERROR(IF(Q19="Impacto",(M18-(+M18*T18)),IF(Q19="Probabilidad",M18,"")),"")</f>
        <v>0.4</v>
      </c>
      <c r="AC19" s="273" t="str">
        <f ca="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268" t="s">
        <v>223</v>
      </c>
      <c r="AE19" s="237" t="s">
        <v>544</v>
      </c>
      <c r="AF19" s="237" t="s">
        <v>546</v>
      </c>
      <c r="AG19" s="238">
        <v>46023</v>
      </c>
      <c r="AH19" s="238">
        <v>46053</v>
      </c>
      <c r="AI19" s="146"/>
      <c r="AJ19" s="106"/>
      <c r="AK19" s="14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row>
    <row r="20" spans="1:100" s="3" customFormat="1" ht="99.95" customHeight="1" x14ac:dyDescent="0.25">
      <c r="A20" s="490"/>
      <c r="B20" s="484"/>
      <c r="C20" s="484"/>
      <c r="D20" s="484"/>
      <c r="E20" s="492"/>
      <c r="F20" s="484"/>
      <c r="G20" s="486"/>
      <c r="H20" s="478"/>
      <c r="I20" s="480"/>
      <c r="J20" s="488"/>
      <c r="K20" s="462"/>
      <c r="L20" s="478"/>
      <c r="M20" s="480"/>
      <c r="N20" s="482"/>
      <c r="O20" s="246">
        <v>3</v>
      </c>
      <c r="P20" s="255" t="s">
        <v>538</v>
      </c>
      <c r="Q20" s="231" t="str">
        <f>IF(OR(R20="Preventivo",R20="Detectivo"),"Probabilidad",IF(R20="Correctivo","Impacto",""))</f>
        <v>Impacto</v>
      </c>
      <c r="R20" s="256" t="s">
        <v>205</v>
      </c>
      <c r="S20" s="256" t="s">
        <v>124</v>
      </c>
      <c r="T20" s="257" t="str">
        <f>IF(AND(R20="Preventivo",S20="Automático"),"50%",IF(AND(R20="Preventivo",S20="Manual"),"40%",IF(AND(R20="Detectivo",S20="Automático"),"40%",IF(AND(R20="Detectivo",S20="Manual"),"30%",IF(AND(R20="Correctivo",S20="Automático"),"35%",IF(AND(R20="Correctivo",S20="Manual"),"25%",""))))))</f>
        <v>25%</v>
      </c>
      <c r="U20" s="256" t="s">
        <v>213</v>
      </c>
      <c r="V20" s="256" t="s">
        <v>126</v>
      </c>
      <c r="W20" s="256" t="s">
        <v>219</v>
      </c>
      <c r="X20" s="271">
        <f>IFERROR(IF(Q20="Probabilidad",(I18-(+I18*T20)),IF(Q20="Impacto",I18,"")),"")</f>
        <v>0.6</v>
      </c>
      <c r="Y20" s="261" t="str">
        <f>IFERROR(IF(X20="","",IF(X20&lt;=0.2,"Muy Baja",IF(X20&lt;=0.4,"Baja",IF(X20&lt;=0.6,"Media",IF(X20&lt;=0.8,"Alta","Muy Alta"))))),"")</f>
        <v>Media</v>
      </c>
      <c r="Z20" s="257">
        <f>+X20</f>
        <v>0.6</v>
      </c>
      <c r="AA20" s="261" t="str">
        <f ca="1">IFERROR(IF(AB20="","",IF(AB20&lt;=0.2,"Leve",IF(AB20&lt;=0.4,"Menor",IF(AB20&lt;=0.6,"Moderado",IF(AB20&lt;=0.8,"Mayor","Catastrófico"))))),"")</f>
        <v>Menor</v>
      </c>
      <c r="AB20" s="260">
        <f ca="1">IFERROR(IF(Q20="Impacto",(M18-(+M18*T20)),IF(Q20="Probabilidad",M18,"")),"")</f>
        <v>0.30000000000000004</v>
      </c>
      <c r="AC20" s="258" t="str">
        <f ca="1">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Moderado</v>
      </c>
      <c r="AD20" s="256" t="s">
        <v>224</v>
      </c>
      <c r="AE20" s="237" t="s">
        <v>541</v>
      </c>
      <c r="AF20" s="237" t="s">
        <v>306</v>
      </c>
      <c r="AG20" s="238" t="s">
        <v>540</v>
      </c>
      <c r="AH20" s="238">
        <v>46387</v>
      </c>
      <c r="AI20" s="146"/>
      <c r="AJ20" s="106"/>
      <c r="AK20" s="14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row>
    <row r="21" spans="1:100"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100"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100"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100"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100"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100"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100"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100"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100"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100"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100"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100"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265"/>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sheetData>
  <dataConsolidate/>
  <mergeCells count="110">
    <mergeCell ref="A8:B8"/>
    <mergeCell ref="C8:N8"/>
    <mergeCell ref="A1:D4"/>
    <mergeCell ref="E1:AI4"/>
    <mergeCell ref="A7:B7"/>
    <mergeCell ref="C7:N7"/>
    <mergeCell ref="Q10:Q11"/>
    <mergeCell ref="AE9:AK9"/>
    <mergeCell ref="A10:A11"/>
    <mergeCell ref="B10:B11"/>
    <mergeCell ref="C10:C11"/>
    <mergeCell ref="D10:D11"/>
    <mergeCell ref="E10:E11"/>
    <mergeCell ref="K10:K11"/>
    <mergeCell ref="A9:G9"/>
    <mergeCell ref="AJ1:AK1"/>
    <mergeCell ref="AJ2:AK2"/>
    <mergeCell ref="AJ3:AK3"/>
    <mergeCell ref="AJ4:AK4"/>
    <mergeCell ref="A6:B6"/>
    <mergeCell ref="C6:N6"/>
    <mergeCell ref="O6:Q6"/>
    <mergeCell ref="H9:N9"/>
    <mergeCell ref="O9:W9"/>
    <mergeCell ref="X9:AD9"/>
    <mergeCell ref="F10:F11"/>
    <mergeCell ref="G10:G11"/>
    <mergeCell ref="H10:H11"/>
    <mergeCell ref="I10:I11"/>
    <mergeCell ref="L10:L11"/>
    <mergeCell ref="M10:M11"/>
    <mergeCell ref="N10:N11"/>
    <mergeCell ref="O10:O11"/>
    <mergeCell ref="P10:P11"/>
    <mergeCell ref="J10:J11"/>
    <mergeCell ref="AA10:AA11"/>
    <mergeCell ref="AK10:AK11"/>
    <mergeCell ref="A12:A16"/>
    <mergeCell ref="B12:B16"/>
    <mergeCell ref="C12:C16"/>
    <mergeCell ref="D12:D16"/>
    <mergeCell ref="E12:E16"/>
    <mergeCell ref="F12:F16"/>
    <mergeCell ref="G12:G16"/>
    <mergeCell ref="AC10:AC11"/>
    <mergeCell ref="AD10:AD11"/>
    <mergeCell ref="AE10:AE11"/>
    <mergeCell ref="AF10:AF11"/>
    <mergeCell ref="AG10:AG11"/>
    <mergeCell ref="AH10:AH11"/>
    <mergeCell ref="AB10:AB11"/>
    <mergeCell ref="K12:K16"/>
    <mergeCell ref="L12:L16"/>
    <mergeCell ref="M12:M16"/>
    <mergeCell ref="AI10:AI11"/>
    <mergeCell ref="AJ10:AJ11"/>
    <mergeCell ref="R10:W10"/>
    <mergeCell ref="X10:X11"/>
    <mergeCell ref="Y10:Y11"/>
    <mergeCell ref="Z10:Z11"/>
    <mergeCell ref="AD12:AD14"/>
    <mergeCell ref="AD15:AD16"/>
    <mergeCell ref="O15:O16"/>
    <mergeCell ref="P15:P16"/>
    <mergeCell ref="Q15:Q16"/>
    <mergeCell ref="R15:R16"/>
    <mergeCell ref="AB15:AB16"/>
    <mergeCell ref="AC15:AC16"/>
    <mergeCell ref="V15:V16"/>
    <mergeCell ref="W15:W16"/>
    <mergeCell ref="Y15:Y16"/>
    <mergeCell ref="Z15:Z16"/>
    <mergeCell ref="AA15:AA16"/>
    <mergeCell ref="X15:X16"/>
    <mergeCell ref="S15:S16"/>
    <mergeCell ref="T15:T16"/>
    <mergeCell ref="U15:U16"/>
    <mergeCell ref="A18:A20"/>
    <mergeCell ref="B18:B20"/>
    <mergeCell ref="C18:C20"/>
    <mergeCell ref="D18:D20"/>
    <mergeCell ref="E18:E20"/>
    <mergeCell ref="AC12:AC14"/>
    <mergeCell ref="O12:O14"/>
    <mergeCell ref="P12:P14"/>
    <mergeCell ref="Q12:Q14"/>
    <mergeCell ref="W12:W14"/>
    <mergeCell ref="X12:X14"/>
    <mergeCell ref="Y12:Y14"/>
    <mergeCell ref="Z12:Z14"/>
    <mergeCell ref="AA12:AA14"/>
    <mergeCell ref="AB12:AB14"/>
    <mergeCell ref="R12:R14"/>
    <mergeCell ref="S12:S14"/>
    <mergeCell ref="T12:T14"/>
    <mergeCell ref="U12:U14"/>
    <mergeCell ref="V12:V14"/>
    <mergeCell ref="N12:N16"/>
    <mergeCell ref="H12:H16"/>
    <mergeCell ref="I12:I16"/>
    <mergeCell ref="J12:J16"/>
    <mergeCell ref="K18:K20"/>
    <mergeCell ref="L18:L20"/>
    <mergeCell ref="M18:M20"/>
    <mergeCell ref="N18:N20"/>
    <mergeCell ref="F18:F20"/>
    <mergeCell ref="G18:G20"/>
    <mergeCell ref="H18:H20"/>
    <mergeCell ref="I18:I20"/>
    <mergeCell ref="J18:J20"/>
  </mergeCells>
  <conditionalFormatting sqref="H17:H19">
    <cfRule type="cellIs" dxfId="424" priority="66" operator="equal">
      <formula>"Media"</formula>
    </cfRule>
    <cfRule type="cellIs" dxfId="423" priority="67" operator="equal">
      <formula>"Baja"</formula>
    </cfRule>
    <cfRule type="cellIs" dxfId="422" priority="68" operator="equal">
      <formula>"Muy Baja"</formula>
    </cfRule>
    <cfRule type="cellIs" dxfId="421" priority="64" operator="equal">
      <formula>"Muy Alta"</formula>
    </cfRule>
    <cfRule type="cellIs" dxfId="420" priority="65" operator="equal">
      <formula>"Alta"</formula>
    </cfRule>
  </conditionalFormatting>
  <conditionalFormatting sqref="K12:K14">
    <cfRule type="containsText" dxfId="419" priority="88" operator="containsText" text="❌">
      <formula>NOT(ISERROR(SEARCH("❌",K12)))</formula>
    </cfRule>
  </conditionalFormatting>
  <conditionalFormatting sqref="K17:K20">
    <cfRule type="containsText" dxfId="418" priority="54" operator="containsText" text="❌">
      <formula>NOT(ISERROR(SEARCH("❌",K17)))</formula>
    </cfRule>
  </conditionalFormatting>
  <conditionalFormatting sqref="L12:L14">
    <cfRule type="cellIs" dxfId="417" priority="93" operator="equal">
      <formula>"Catastrófico"</formula>
    </cfRule>
    <cfRule type="cellIs" dxfId="416" priority="95" operator="equal">
      <formula>"Moderado"</formula>
    </cfRule>
    <cfRule type="cellIs" dxfId="415" priority="97" operator="equal">
      <formula>"Leve"</formula>
    </cfRule>
    <cfRule type="cellIs" dxfId="414" priority="96" operator="equal">
      <formula>"Menor"</formula>
    </cfRule>
    <cfRule type="cellIs" dxfId="413" priority="94" operator="equal">
      <formula>"Mayor"</formula>
    </cfRule>
  </conditionalFormatting>
  <conditionalFormatting sqref="L17:L19">
    <cfRule type="cellIs" dxfId="412" priority="59" operator="equal">
      <formula>"Catastrófico"</formula>
    </cfRule>
    <cfRule type="cellIs" dxfId="411" priority="60" operator="equal">
      <formula>"Mayor"</formula>
    </cfRule>
    <cfRule type="cellIs" dxfId="410" priority="61" operator="equal">
      <formula>"Moderado"</formula>
    </cfRule>
    <cfRule type="cellIs" dxfId="409" priority="62" operator="equal">
      <formula>"Menor"</formula>
    </cfRule>
    <cfRule type="cellIs" dxfId="408" priority="63" operator="equal">
      <formula>"Leve"</formula>
    </cfRule>
  </conditionalFormatting>
  <conditionalFormatting sqref="N17:N19">
    <cfRule type="cellIs" dxfId="407" priority="55" operator="equal">
      <formula>"Extremo"</formula>
    </cfRule>
    <cfRule type="cellIs" dxfId="406" priority="56" operator="equal">
      <formula>"Alto"</formula>
    </cfRule>
    <cfRule type="cellIs" dxfId="405" priority="57" operator="equal">
      <formula>"Moderado"</formula>
    </cfRule>
    <cfRule type="cellIs" dxfId="404" priority="58" operator="equal">
      <formula>"Bajo"</formula>
    </cfRule>
  </conditionalFormatting>
  <conditionalFormatting sqref="Y12 H12:H14">
    <cfRule type="cellIs" dxfId="403" priority="102" operator="equal">
      <formula>"Muy Baja"</formula>
    </cfRule>
    <cfRule type="cellIs" dxfId="402" priority="101" operator="equal">
      <formula>"Baja"</formula>
    </cfRule>
    <cfRule type="cellIs" dxfId="401" priority="100" operator="equal">
      <formula>"Media"</formula>
    </cfRule>
    <cfRule type="cellIs" dxfId="400" priority="99" operator="equal">
      <formula>"Alta"</formula>
    </cfRule>
    <cfRule type="cellIs" dxfId="399" priority="98" operator="equal">
      <formula>"Muy Alta"</formula>
    </cfRule>
  </conditionalFormatting>
  <conditionalFormatting sqref="Y15">
    <cfRule type="cellIs" dxfId="398" priority="78" operator="equal">
      <formula>"Muy Alta"</formula>
    </cfRule>
    <cfRule type="cellIs" dxfId="397" priority="79" operator="equal">
      <formula>"Alta"</formula>
    </cfRule>
    <cfRule type="cellIs" dxfId="396" priority="80" operator="equal">
      <formula>"Media"</formula>
    </cfRule>
    <cfRule type="cellIs" dxfId="395" priority="81" operator="equal">
      <formula>"Baja"</formula>
    </cfRule>
    <cfRule type="cellIs" dxfId="394" priority="82" operator="equal">
      <formula>"Muy Baja"</formula>
    </cfRule>
  </conditionalFormatting>
  <conditionalFormatting sqref="Y17:Y20">
    <cfRule type="cellIs" dxfId="393" priority="34" operator="equal">
      <formula>"Muy Baja"</formula>
    </cfRule>
    <cfRule type="cellIs" dxfId="392" priority="33" operator="equal">
      <formula>"Baja"</formula>
    </cfRule>
    <cfRule type="cellIs" dxfId="391" priority="32" operator="equal">
      <formula>"Media"</formula>
    </cfRule>
    <cfRule type="cellIs" dxfId="390" priority="31" operator="equal">
      <formula>"Alta"</formula>
    </cfRule>
    <cfRule type="cellIs" dxfId="389" priority="30" operator="equal">
      <formula>"Muy Alta"</formula>
    </cfRule>
  </conditionalFormatting>
  <conditionalFormatting sqref="AA12">
    <cfRule type="cellIs" dxfId="388" priority="83" operator="equal">
      <formula>"Catastrófico"</formula>
    </cfRule>
    <cfRule type="cellIs" dxfId="387" priority="84" operator="equal">
      <formula>"Mayor"</formula>
    </cfRule>
    <cfRule type="cellIs" dxfId="386" priority="85" operator="equal">
      <formula>"Moderado"</formula>
    </cfRule>
    <cfRule type="cellIs" dxfId="385" priority="86" operator="equal">
      <formula>"Menor"</formula>
    </cfRule>
    <cfRule type="cellIs" dxfId="384" priority="87" operator="equal">
      <formula>"Leve"</formula>
    </cfRule>
  </conditionalFormatting>
  <conditionalFormatting sqref="AA15">
    <cfRule type="cellIs" dxfId="383" priority="71" operator="equal">
      <formula>"Moderado"</formula>
    </cfRule>
    <cfRule type="cellIs" dxfId="382" priority="72" operator="equal">
      <formula>"Menor"</formula>
    </cfRule>
    <cfRule type="cellIs" dxfId="381" priority="73" operator="equal">
      <formula>"Leve"</formula>
    </cfRule>
    <cfRule type="cellIs" dxfId="380" priority="70" operator="equal">
      <formula>"Mayor"</formula>
    </cfRule>
    <cfRule type="cellIs" dxfId="379" priority="69" operator="equal">
      <formula>"Catastrófico"</formula>
    </cfRule>
  </conditionalFormatting>
  <conditionalFormatting sqref="AA17:AA20">
    <cfRule type="cellIs" dxfId="378" priority="16" operator="equal">
      <formula>"Mayor"</formula>
    </cfRule>
    <cfRule type="cellIs" dxfId="377" priority="17" operator="equal">
      <formula>"Moderado"</formula>
    </cfRule>
    <cfRule type="cellIs" dxfId="376" priority="18" operator="equal">
      <formula>"Menor"</formula>
    </cfRule>
    <cfRule type="cellIs" dxfId="375" priority="19" operator="equal">
      <formula>"Leve"</formula>
    </cfRule>
    <cfRule type="cellIs" dxfId="374" priority="15" operator="equal">
      <formula>"Catastrófico"</formula>
    </cfRule>
  </conditionalFormatting>
  <conditionalFormatting sqref="AC12 N12:N14">
    <cfRule type="cellIs" dxfId="373" priority="89" operator="equal">
      <formula>"Extremo"</formula>
    </cfRule>
    <cfRule type="cellIs" dxfId="372" priority="90" operator="equal">
      <formula>"Alto"</formula>
    </cfRule>
    <cfRule type="cellIs" dxfId="371" priority="91" operator="equal">
      <formula>"Moderado"</formula>
    </cfRule>
    <cfRule type="cellIs" dxfId="370" priority="92" operator="equal">
      <formula>"Bajo"</formula>
    </cfRule>
  </conditionalFormatting>
  <conditionalFormatting sqref="AC15">
    <cfRule type="cellIs" dxfId="369" priority="76" operator="equal">
      <formula>"Moderado"</formula>
    </cfRule>
    <cfRule type="cellIs" dxfId="368" priority="77" operator="equal">
      <formula>"Bajo"</formula>
    </cfRule>
    <cfRule type="cellIs" dxfId="367" priority="74" operator="equal">
      <formula>"Extremo"</formula>
    </cfRule>
    <cfRule type="cellIs" dxfId="366" priority="75" operator="equal">
      <formula>"Alto"</formula>
    </cfRule>
  </conditionalFormatting>
  <conditionalFormatting sqref="AC17:AC20">
    <cfRule type="cellIs" dxfId="365" priority="21" operator="equal">
      <formula>"Extremo"</formula>
    </cfRule>
    <cfRule type="cellIs" dxfId="364" priority="23" operator="equal">
      <formula>"Moderado"</formula>
    </cfRule>
    <cfRule type="cellIs" dxfId="363" priority="24" operator="equal">
      <formula>"Bajo"</formula>
    </cfRule>
    <cfRule type="cellIs" dxfId="362" priority="22" operator="equal">
      <formula>"Alto"</formula>
    </cfRule>
  </conditionalFormatting>
  <pageMargins left="0.7" right="0.7" top="0.75" bottom="0.75" header="0.3" footer="0.3"/>
  <pageSetup orientation="portrait" r:id="rId1"/>
  <ignoredErrors>
    <ignoredError sqref="E12 E17:E1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CC7565A-98AA-CA49-B643-BD0664ED22DF}">
          <x14:formula1>
            <xm:f>'Tabla Valoración controles'!$D$4:$D$6</xm:f>
          </x14:formula1>
          <xm:sqref>R12 R17:R19</xm:sqref>
        </x14:dataValidation>
        <x14:dataValidation type="list" allowBlank="1" showInputMessage="1" showErrorMessage="1" xr:uid="{B936AA6C-13D3-5A4F-8F92-13A5CE214310}">
          <x14:formula1>
            <xm:f>'Tabla Valoración controles'!$D$7:$D$8</xm:f>
          </x14:formula1>
          <xm:sqref>S12 S15 S17:S20</xm:sqref>
        </x14:dataValidation>
        <x14:dataValidation type="list" allowBlank="1" showInputMessage="1" showErrorMessage="1" xr:uid="{F052C7BA-71B1-C746-9F45-2E3282353A9C}">
          <x14:formula1>
            <xm:f>'Tabla Valoración controles'!$D$9:$D$10</xm:f>
          </x14:formula1>
          <xm:sqref>U12 U15 U17:U20</xm:sqref>
        </x14:dataValidation>
        <x14:dataValidation type="list" allowBlank="1" showInputMessage="1" showErrorMessage="1" xr:uid="{0E0D9DBF-0CD3-9448-9E95-56C3A98D823D}">
          <x14:formula1>
            <xm:f>'Tabla Valoración controles'!$D$11:$D$12</xm:f>
          </x14:formula1>
          <xm:sqref>V12 V15 V17:V20</xm:sqref>
        </x14:dataValidation>
        <x14:dataValidation type="list" allowBlank="1" showInputMessage="1" showErrorMessage="1" xr:uid="{5C7B52E9-854A-8C44-B725-915F60F50BB7}">
          <x14:formula1>
            <xm:f>'Tabla Valoración controles'!$D$13:$D$14</xm:f>
          </x14:formula1>
          <xm:sqref>W12 W15 W17:W20</xm:sqref>
        </x14:dataValidation>
        <x14:dataValidation type="list" allowBlank="1" showInputMessage="1" showErrorMessage="1" xr:uid="{A3759443-C3E9-5146-908D-4DF726B3FE0E}">
          <x14:formula1>
            <xm:f>'Opciones Tratamiento'!$B$13:$B$19</xm:f>
          </x14:formula1>
          <xm:sqref>F12:F14 F17:F19</xm:sqref>
        </x14:dataValidation>
        <x14:dataValidation type="list" allowBlank="1" showInputMessage="1" showErrorMessage="1" xr:uid="{D15F303E-1504-3E4B-9F39-62B9FB3736BC}">
          <x14:formula1>
            <xm:f>'Opciones Tratamiento'!$E$2:$E$4</xm:f>
          </x14:formula1>
          <xm:sqref>B12:B14 B17:B19</xm:sqref>
        </x14:dataValidation>
        <x14:dataValidation type="list" allowBlank="1" showInputMessage="1" showErrorMessage="1" xr:uid="{BD00BD23-112A-C94E-AC1C-483FE9A0094F}">
          <x14:formula1>
            <xm:f>'Opciones Tratamiento'!$B$2:$B$5</xm:f>
          </x14:formula1>
          <xm:sqref>AD12 AD15 AD17:AD20</xm:sqref>
        </x14:dataValidation>
        <x14:dataValidation type="list" allowBlank="1" showInputMessage="1" showErrorMessage="1" xr:uid="{C91D8079-8169-E24D-95A1-5051D156DA99}">
          <x14:formula1>
            <xm:f>'Tabla Impacto'!$F$210:$F$221</xm:f>
          </x14:formula1>
          <xm:sqref>J12:J14 J17:J19</xm:sqref>
        </x14:dataValidation>
        <x14:dataValidation type="custom" allowBlank="1" showInputMessage="1" showErrorMessage="1" error="Recuerde que las acciones se generan bajo la medida de mitigar el riesgo" xr:uid="{D8D639F6-0A99-EE4F-A4DE-F0764BF75ABB}">
          <x14:formula1>
            <xm:f>IF(OR(AD12='Opciones Tratamiento'!$B$2,AD12='Opciones Tratamiento'!$B$3,AD12='Opciones Tratamiento'!$B$4),ISBLANK(AD12),ISTEXT(AD12))</xm:f>
          </x14:formula1>
          <xm:sqref>AI12:AI14 AI17:AI19</xm:sqref>
        </x14:dataValidation>
        <x14:dataValidation type="custom" allowBlank="1" showInputMessage="1" showErrorMessage="1" error="Recuerde que las acciones se generan bajo la medida de mitigar el riesgo" xr:uid="{F11C6804-4E7D-C34D-82FF-F68BEAE38D04}">
          <x14:formula1>
            <xm:f>IF(OR(AD12='Opciones Tratamiento'!$B$2,AD12='Opciones Tratamiento'!$B$3,AD12='Opciones Tratamiento'!$B$4),ISBLANK(AD12),ISTEXT(AD12))</xm:f>
          </x14:formula1>
          <xm:sqref>AJ12:AJ14 AJ17:AJ19</xm:sqref>
        </x14:dataValidation>
        <x14:dataValidation type="list" allowBlank="1" showInputMessage="1" showErrorMessage="1" xr:uid="{3F2051B6-E378-3B46-A0FA-BF84BF04D031}">
          <x14:formula1>
            <xm:f>'Opciones Tratamiento'!$B$9:$B$10</xm:f>
          </x14:formula1>
          <xm:sqref>AK12:AK14 AK17:AK19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14D35-A724-F04F-B46B-DB4EE04E7EC6}">
  <sheetPr>
    <tabColor rgb="FF002060"/>
  </sheetPr>
  <dimension ref="A1:CV48"/>
  <sheetViews>
    <sheetView topLeftCell="Y15" zoomScale="80" zoomScaleNormal="80" workbookViewId="0">
      <selection activeCell="AJ19" sqref="AJ19"/>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23.140625" style="1" hidden="1" customWidth="1"/>
    <col min="12" max="12" width="17.42578125" style="1" customWidth="1"/>
    <col min="13" max="13" width="6.28515625" style="1" bestFit="1" customWidth="1"/>
    <col min="14" max="14" width="16" style="1" customWidth="1"/>
    <col min="15" max="15" width="5.85546875" style="5" customWidth="1"/>
    <col min="16" max="16" width="43.42578125" style="148"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42578125" style="1" customWidth="1"/>
    <col min="35" max="35" width="14.85546875" style="1" customWidth="1"/>
    <col min="36" max="36" width="18.42578125" style="1" customWidth="1"/>
    <col min="37" max="37" width="17.42578125" style="1" customWidth="1"/>
    <col min="38" max="16384" width="11.42578125" style="1"/>
  </cols>
  <sheetData>
    <row r="1" spans="1:100" ht="15" customHeight="1" x14ac:dyDescent="0.3">
      <c r="A1" s="447"/>
      <c r="B1" s="447"/>
      <c r="C1" s="447"/>
      <c r="D1" s="447"/>
      <c r="E1" s="448" t="s">
        <v>87</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50" t="s">
        <v>240</v>
      </c>
      <c r="AK1" s="450"/>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row>
    <row r="2" spans="1:100" ht="15" customHeight="1" x14ac:dyDescent="0.3">
      <c r="A2" s="447"/>
      <c r="B2" s="447"/>
      <c r="C2" s="447"/>
      <c r="D2" s="447"/>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51" t="s">
        <v>241</v>
      </c>
      <c r="AK2" s="45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row>
    <row r="3" spans="1:100" ht="15" customHeight="1" x14ac:dyDescent="0.3">
      <c r="A3" s="447"/>
      <c r="B3" s="447"/>
      <c r="C3" s="447"/>
      <c r="D3" s="447"/>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51" t="s">
        <v>242</v>
      </c>
      <c r="AK3" s="45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row>
    <row r="4" spans="1:100" ht="15" customHeight="1" x14ac:dyDescent="0.3">
      <c r="A4" s="447"/>
      <c r="B4" s="447"/>
      <c r="C4" s="447"/>
      <c r="D4" s="447"/>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50" t="s">
        <v>88</v>
      </c>
      <c r="AK4" s="450"/>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row>
    <row r="5" spans="1:100" ht="16.5" customHeight="1" x14ac:dyDescent="0.3">
      <c r="A5" s="218"/>
      <c r="B5" s="219"/>
      <c r="C5" s="218"/>
      <c r="D5" s="218"/>
      <c r="E5" s="220"/>
      <c r="F5" s="221"/>
      <c r="G5" s="220"/>
      <c r="H5" s="220"/>
      <c r="I5" s="220"/>
      <c r="J5" s="220"/>
      <c r="K5" s="220"/>
      <c r="L5" s="220"/>
      <c r="M5" s="220"/>
      <c r="N5" s="220"/>
      <c r="O5" s="221"/>
      <c r="P5" s="222"/>
      <c r="Q5" s="220"/>
      <c r="R5" s="220"/>
      <c r="S5" s="220"/>
      <c r="T5" s="220"/>
      <c r="U5" s="220"/>
      <c r="V5" s="220"/>
      <c r="W5" s="220"/>
      <c r="X5" s="220"/>
      <c r="Y5" s="220"/>
      <c r="Z5" s="220"/>
      <c r="AA5" s="220"/>
      <c r="AB5" s="220"/>
      <c r="AC5" s="220"/>
      <c r="AD5" s="220"/>
      <c r="AE5" s="220"/>
      <c r="AF5" s="220"/>
      <c r="AG5" s="220"/>
      <c r="AH5" s="220"/>
      <c r="AI5" s="220"/>
      <c r="AJ5" s="220"/>
      <c r="AK5" s="22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row>
    <row r="6" spans="1:100" ht="26.25" customHeight="1" x14ac:dyDescent="0.3">
      <c r="A6" s="444" t="s">
        <v>89</v>
      </c>
      <c r="B6" s="444"/>
      <c r="C6" s="446" t="s">
        <v>308</v>
      </c>
      <c r="D6" s="446"/>
      <c r="E6" s="446"/>
      <c r="F6" s="446"/>
      <c r="G6" s="446"/>
      <c r="H6" s="446"/>
      <c r="I6" s="446"/>
      <c r="J6" s="446"/>
      <c r="K6" s="446"/>
      <c r="L6" s="446"/>
      <c r="M6" s="446"/>
      <c r="N6" s="446"/>
      <c r="O6" s="453"/>
      <c r="P6" s="453"/>
      <c r="Q6" s="453"/>
      <c r="R6" s="220"/>
      <c r="S6" s="220"/>
      <c r="T6" s="220"/>
      <c r="U6" s="220"/>
      <c r="V6" s="220"/>
      <c r="W6" s="220"/>
      <c r="X6" s="220"/>
      <c r="Y6" s="220"/>
      <c r="Z6" s="220"/>
      <c r="AA6" s="220"/>
      <c r="AB6" s="220"/>
      <c r="AC6" s="220"/>
      <c r="AD6" s="220"/>
      <c r="AE6" s="220"/>
      <c r="AF6" s="220"/>
      <c r="AG6" s="220"/>
      <c r="AH6" s="220"/>
      <c r="AI6" s="220"/>
      <c r="AJ6" s="220"/>
      <c r="AK6" s="22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62.1" customHeight="1" x14ac:dyDescent="0.3">
      <c r="A7" s="444" t="s">
        <v>90</v>
      </c>
      <c r="B7" s="444"/>
      <c r="C7" s="445" t="s">
        <v>259</v>
      </c>
      <c r="D7" s="445"/>
      <c r="E7" s="445"/>
      <c r="F7" s="445"/>
      <c r="G7" s="445"/>
      <c r="H7" s="445"/>
      <c r="I7" s="445"/>
      <c r="J7" s="445"/>
      <c r="K7" s="445"/>
      <c r="L7" s="445"/>
      <c r="M7" s="445"/>
      <c r="N7" s="445"/>
      <c r="O7" s="221"/>
      <c r="P7" s="222"/>
      <c r="Q7" s="220"/>
      <c r="R7" s="220"/>
      <c r="S7" s="220"/>
      <c r="T7" s="220"/>
      <c r="U7" s="220"/>
      <c r="V7" s="220"/>
      <c r="W7" s="220"/>
      <c r="X7" s="220"/>
      <c r="Y7" s="220"/>
      <c r="Z7" s="220"/>
      <c r="AA7" s="220"/>
      <c r="AB7" s="220"/>
      <c r="AC7" s="220"/>
      <c r="AD7" s="220"/>
      <c r="AE7" s="220"/>
      <c r="AF7" s="220"/>
      <c r="AG7" s="220"/>
      <c r="AH7" s="220"/>
      <c r="AI7" s="220"/>
      <c r="AJ7" s="220"/>
      <c r="AK7" s="220"/>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row>
    <row r="8" spans="1:100" ht="52.5" customHeight="1" x14ac:dyDescent="0.3">
      <c r="A8" s="444" t="s">
        <v>91</v>
      </c>
      <c r="B8" s="444"/>
      <c r="C8" s="445" t="s">
        <v>260</v>
      </c>
      <c r="D8" s="446"/>
      <c r="E8" s="446"/>
      <c r="F8" s="446"/>
      <c r="G8" s="446"/>
      <c r="H8" s="446"/>
      <c r="I8" s="446"/>
      <c r="J8" s="446"/>
      <c r="K8" s="446"/>
      <c r="L8" s="446"/>
      <c r="M8" s="446"/>
      <c r="N8" s="446"/>
      <c r="O8" s="221"/>
      <c r="P8" s="222"/>
      <c r="Q8" s="220"/>
      <c r="R8" s="220"/>
      <c r="S8" s="220"/>
      <c r="T8" s="220"/>
      <c r="U8" s="220"/>
      <c r="V8" s="220"/>
      <c r="W8" s="220"/>
      <c r="X8" s="220"/>
      <c r="Y8" s="220"/>
      <c r="Z8" s="220"/>
      <c r="AA8" s="220"/>
      <c r="AB8" s="220"/>
      <c r="AC8" s="220"/>
      <c r="AD8" s="220"/>
      <c r="AE8" s="220"/>
      <c r="AF8" s="220"/>
      <c r="AG8" s="220"/>
      <c r="AH8" s="220"/>
      <c r="AI8" s="220"/>
      <c r="AJ8" s="220"/>
      <c r="AK8" s="220"/>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x14ac:dyDescent="0.3">
      <c r="A9" s="449" t="s">
        <v>92</v>
      </c>
      <c r="B9" s="449"/>
      <c r="C9" s="449"/>
      <c r="D9" s="449"/>
      <c r="E9" s="449"/>
      <c r="F9" s="449"/>
      <c r="G9" s="449"/>
      <c r="H9" s="449" t="s">
        <v>93</v>
      </c>
      <c r="I9" s="449"/>
      <c r="J9" s="449"/>
      <c r="K9" s="449"/>
      <c r="L9" s="449"/>
      <c r="M9" s="449"/>
      <c r="N9" s="449"/>
      <c r="O9" s="449" t="s">
        <v>94</v>
      </c>
      <c r="P9" s="449"/>
      <c r="Q9" s="449"/>
      <c r="R9" s="449"/>
      <c r="S9" s="449"/>
      <c r="T9" s="449"/>
      <c r="U9" s="449"/>
      <c r="V9" s="449"/>
      <c r="W9" s="449"/>
      <c r="X9" s="449" t="s">
        <v>95</v>
      </c>
      <c r="Y9" s="449"/>
      <c r="Z9" s="449"/>
      <c r="AA9" s="449"/>
      <c r="AB9" s="449"/>
      <c r="AC9" s="449"/>
      <c r="AD9" s="449"/>
      <c r="AE9" s="449" t="s">
        <v>96</v>
      </c>
      <c r="AF9" s="449"/>
      <c r="AG9" s="449"/>
      <c r="AH9" s="449"/>
      <c r="AI9" s="449"/>
      <c r="AJ9" s="449"/>
      <c r="AK9" s="449"/>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row>
    <row r="10" spans="1:100" ht="16.5" customHeight="1" x14ac:dyDescent="0.3">
      <c r="A10" s="454" t="s">
        <v>97</v>
      </c>
      <c r="B10" s="449" t="s">
        <v>22</v>
      </c>
      <c r="C10" s="455" t="s">
        <v>24</v>
      </c>
      <c r="D10" s="455" t="s">
        <v>26</v>
      </c>
      <c r="E10" s="449" t="s">
        <v>28</v>
      </c>
      <c r="F10" s="455" t="s">
        <v>30</v>
      </c>
      <c r="G10" s="455" t="s">
        <v>98</v>
      </c>
      <c r="H10" s="455" t="s">
        <v>99</v>
      </c>
      <c r="I10" s="449" t="s">
        <v>100</v>
      </c>
      <c r="J10" s="455" t="s">
        <v>101</v>
      </c>
      <c r="K10" s="455" t="s">
        <v>102</v>
      </c>
      <c r="L10" s="455" t="s">
        <v>103</v>
      </c>
      <c r="M10" s="449" t="s">
        <v>100</v>
      </c>
      <c r="N10" s="455" t="s">
        <v>36</v>
      </c>
      <c r="O10" s="456" t="s">
        <v>104</v>
      </c>
      <c r="P10" s="455" t="s">
        <v>38</v>
      </c>
      <c r="Q10" s="455" t="s">
        <v>40</v>
      </c>
      <c r="R10" s="455" t="s">
        <v>105</v>
      </c>
      <c r="S10" s="455"/>
      <c r="T10" s="455"/>
      <c r="U10" s="455"/>
      <c r="V10" s="455"/>
      <c r="W10" s="455"/>
      <c r="X10" s="456" t="s">
        <v>106</v>
      </c>
      <c r="Y10" s="456" t="s">
        <v>107</v>
      </c>
      <c r="Z10" s="456" t="s">
        <v>100</v>
      </c>
      <c r="AA10" s="456" t="s">
        <v>108</v>
      </c>
      <c r="AB10" s="456" t="s">
        <v>100</v>
      </c>
      <c r="AC10" s="456" t="s">
        <v>109</v>
      </c>
      <c r="AD10" s="456" t="s">
        <v>56</v>
      </c>
      <c r="AE10" s="455" t="s">
        <v>96</v>
      </c>
      <c r="AF10" s="455" t="s">
        <v>110</v>
      </c>
      <c r="AG10" s="455" t="s">
        <v>111</v>
      </c>
      <c r="AH10" s="455" t="s">
        <v>112</v>
      </c>
      <c r="AI10" s="455" t="s">
        <v>113</v>
      </c>
      <c r="AJ10" s="455" t="s">
        <v>114</v>
      </c>
      <c r="AK10" s="455" t="s">
        <v>60</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4" customFormat="1" ht="94.5" customHeight="1" x14ac:dyDescent="0.25">
      <c r="A11" s="454"/>
      <c r="B11" s="449"/>
      <c r="C11" s="455"/>
      <c r="D11" s="455"/>
      <c r="E11" s="449"/>
      <c r="F11" s="455"/>
      <c r="G11" s="455"/>
      <c r="H11" s="455"/>
      <c r="I11" s="449"/>
      <c r="J11" s="455"/>
      <c r="K11" s="455"/>
      <c r="L11" s="449"/>
      <c r="M11" s="449"/>
      <c r="N11" s="455"/>
      <c r="O11" s="456"/>
      <c r="P11" s="455"/>
      <c r="Q11" s="455"/>
      <c r="R11" s="6" t="s">
        <v>115</v>
      </c>
      <c r="S11" s="6" t="s">
        <v>116</v>
      </c>
      <c r="T11" s="6" t="s">
        <v>117</v>
      </c>
      <c r="U11" s="6" t="s">
        <v>118</v>
      </c>
      <c r="V11" s="6" t="s">
        <v>119</v>
      </c>
      <c r="W11" s="6" t="s">
        <v>120</v>
      </c>
      <c r="X11" s="456"/>
      <c r="Y11" s="456"/>
      <c r="Z11" s="456"/>
      <c r="AA11" s="456"/>
      <c r="AB11" s="456"/>
      <c r="AC11" s="456"/>
      <c r="AD11" s="456"/>
      <c r="AE11" s="455"/>
      <c r="AF11" s="455"/>
      <c r="AG11" s="455"/>
      <c r="AH11" s="455"/>
      <c r="AI11" s="455"/>
      <c r="AJ11" s="455"/>
      <c r="AK11" s="45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row>
    <row r="12" spans="1:100" s="3" customFormat="1" ht="99.95" customHeight="1" x14ac:dyDescent="0.25">
      <c r="A12" s="440">
        <v>1</v>
      </c>
      <c r="B12" s="464" t="s">
        <v>246</v>
      </c>
      <c r="C12" s="464" t="s">
        <v>309</v>
      </c>
      <c r="D12" s="464" t="s">
        <v>310</v>
      </c>
      <c r="E12" s="465" t="str">
        <f>+IF(ISTEXT(D12)=TRUE,CONCATENATE(B12," por ",C12," debido a ",D12),"DILIGENCIE LAS CASILLAS ANTERIORES")</f>
        <v>Posibilidad de afectación Reputacional por falta de divulgación de los servicios prestados por Bomberos de Bucaramanga debido a inexistencia de una estrategia de comunicaciones dentro de la entidad</v>
      </c>
      <c r="F12" s="464" t="s">
        <v>229</v>
      </c>
      <c r="G12" s="460">
        <v>365</v>
      </c>
      <c r="H12" s="461" t="str">
        <f>IF(G12&lt;=0,"",IF(G12&lt;=2,"Muy Baja",IF(G12&lt;=24,"Baja",IF(G12&lt;=500,"Media",IF(G12&lt;=5000,"Alta","Muy Alta")))))</f>
        <v>Media</v>
      </c>
      <c r="I12" s="462">
        <f>IF(H12="","",IF(H12="Muy Baja",0.2,IF(H12="Baja",0.4,IF(H12="Media",0.6,IF(H12="Alta",0.8,IF(H12="Muy Alta",1,))))))</f>
        <v>0.6</v>
      </c>
      <c r="J12" s="463" t="s">
        <v>189</v>
      </c>
      <c r="K12" s="462" t="str">
        <f ca="1">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461" t="str">
        <f ca="1">IF(OR(K12='Tabla Impacto'!$C$11,K12='Tabla Impacto'!$D$11),"Leve",IF(OR(K12='Tabla Impacto'!$C$12,K12='Tabla Impacto'!$D$12),"Menor",IF(OR(K12='Tabla Impacto'!$C$13,K12='Tabla Impacto'!$D$13),"Moderado",IF(OR(K12='Tabla Impacto'!$C$14,K12='Tabla Impacto'!$D$14),"Mayor",IF(OR(K12='Tabla Impacto'!$C$15,K12='Tabla Impacto'!$D$15),"Catastrófico","")))))</f>
        <v>Mayor</v>
      </c>
      <c r="M12" s="462">
        <f ca="1">IF(L12="","",IF(L12="Leve",0.2,IF(L12="Menor",0.4,IF(L12="Moderado",0.6,IF(L12="Mayor",0.8,IF(L12="Catastrófico",1,))))))</f>
        <v>0.8</v>
      </c>
      <c r="N12" s="472" t="str">
        <f ca="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223">
        <v>1</v>
      </c>
      <c r="P12" s="255" t="s">
        <v>311</v>
      </c>
      <c r="Q12" s="247" t="str">
        <f>IF(OR(R12="Preventivo",R12="Detectivo"),"Probabilidad",IF(R12="Correctivo","Impacto",""))</f>
        <v>Probabilidad</v>
      </c>
      <c r="R12" s="256" t="s">
        <v>123</v>
      </c>
      <c r="S12" s="256" t="s">
        <v>124</v>
      </c>
      <c r="T12" s="257" t="str">
        <f>IF(AND(R12="Preventivo",S12="Automático"),"50%",IF(AND(R12="Preventivo",S12="Manual"),"40%",IF(AND(R12="Detectivo",S12="Automático"),"40%",IF(AND(R12="Detectivo",S12="Manual"),"30%",IF(AND(R12="Correctivo",S12="Automático"),"35%",IF(AND(R12="Correctivo",S12="Manual"),"25%",""))))))</f>
        <v>40%</v>
      </c>
      <c r="U12" s="256" t="s">
        <v>125</v>
      </c>
      <c r="V12" s="256" t="s">
        <v>126</v>
      </c>
      <c r="W12" s="256" t="s">
        <v>127</v>
      </c>
      <c r="X12" s="260">
        <f>IFERROR(IF(Q12="Probabilidad",(I12-(+I12*T12)),IF(Q12="Impacto",I12,"")),"")</f>
        <v>0.36</v>
      </c>
      <c r="Y12" s="261" t="str">
        <f>IFERROR(IF(X12="","",IF(X12&lt;=0.2,"Muy Baja",IF(X12&lt;=0.4,"Baja",IF(X12&lt;=0.6,"Media",IF(X12&lt;=0.8,"Alta","Muy Alta"))))),"")</f>
        <v>Baja</v>
      </c>
      <c r="Z12" s="257">
        <f>+X12</f>
        <v>0.36</v>
      </c>
      <c r="AA12" s="261" t="str">
        <f ca="1">IFERROR(IF(AB12="","",IF(AB12&lt;=0.2,"Leve",IF(AB12&lt;=0.4,"Menor",IF(AB12&lt;=0.6,"Moderado",IF(AB12&lt;=0.8,"Mayor","Catastrófico"))))),"")</f>
        <v>Mayor</v>
      </c>
      <c r="AB12" s="260">
        <f ca="1">IFERROR(IF(Q12="Impacto",(M12-(+M12*T12)),IF(Q12="Probabilidad",M12,"")),"")</f>
        <v>0.8</v>
      </c>
      <c r="AC12" s="258" t="str">
        <f ca="1">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256" t="s">
        <v>128</v>
      </c>
      <c r="AE12" s="237" t="s">
        <v>312</v>
      </c>
      <c r="AF12" s="237" t="s">
        <v>313</v>
      </c>
      <c r="AG12" s="238">
        <v>46023</v>
      </c>
      <c r="AH12" s="238">
        <v>46387</v>
      </c>
      <c r="AI12" s="146"/>
      <c r="AJ12" s="106"/>
      <c r="AK12" s="14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row>
    <row r="13" spans="1:100" s="3" customFormat="1" ht="99.95" customHeight="1" x14ac:dyDescent="0.25">
      <c r="A13" s="440"/>
      <c r="B13" s="464"/>
      <c r="C13" s="464"/>
      <c r="D13" s="464"/>
      <c r="E13" s="465"/>
      <c r="F13" s="464"/>
      <c r="G13" s="460"/>
      <c r="H13" s="461"/>
      <c r="I13" s="462"/>
      <c r="J13" s="463"/>
      <c r="K13" s="462"/>
      <c r="L13" s="461"/>
      <c r="M13" s="462"/>
      <c r="N13" s="472"/>
      <c r="O13" s="440">
        <v>2</v>
      </c>
      <c r="P13" s="441" t="s">
        <v>314</v>
      </c>
      <c r="Q13" s="470" t="s">
        <v>133</v>
      </c>
      <c r="R13" s="471" t="s">
        <v>123</v>
      </c>
      <c r="S13" s="471" t="s">
        <v>124</v>
      </c>
      <c r="T13" s="467" t="str">
        <f>IF(AND(R13="Preventivo",S13="Automático"),"50%",IF(AND(R13="Preventivo",S13="Manual"),"40%",IF(AND(R13="Detectivo",S13="Automático"),"40%",IF(AND(R13="Detectivo",S13="Manual"),"30%",IF(AND(R13="Correctivo",S13="Automático"),"35%",IF(AND(R13="Correctivo",S13="Manual"),"25%",""))))))</f>
        <v>40%</v>
      </c>
      <c r="U13" s="471" t="s">
        <v>125</v>
      </c>
      <c r="V13" s="471" t="s">
        <v>126</v>
      </c>
      <c r="W13" s="471" t="s">
        <v>127</v>
      </c>
      <c r="X13" s="468">
        <f>IFERROR(IF(Q13="Probabilidad",(I13-(+I13*T13)),IF(Q13="Impacto",I13,"")),"")</f>
        <v>0</v>
      </c>
      <c r="Y13" s="466" t="str">
        <f>IFERROR(IF(X13="","",IF(X13&lt;=0.2,"Muy Baja",IF(X13&lt;=0.4,"Baja",IF(X13&lt;=0.6,"Media",IF(X13&lt;=0.8,"Alta","Muy Alta"))))),"")</f>
        <v>Muy Baja</v>
      </c>
      <c r="Z13" s="467">
        <f>+X13</f>
        <v>0</v>
      </c>
      <c r="AA13" s="466" t="str">
        <f>IFERROR(IF(AB13="","",IF(AB13&lt;=0.2,"Leve",IF(AB13&lt;=0.4,"Menor",IF(AB13&lt;=0.6,"Moderado",IF(AB13&lt;=0.8,"Mayor","Catastrófico"))))),"")</f>
        <v>Leve</v>
      </c>
      <c r="AB13" s="468">
        <f>IFERROR(IF(Q13="Impacto",(M13-(+M13*T13)),IF(Q13="Probabilidad",M13,"")),"")</f>
        <v>0</v>
      </c>
      <c r="AC13" s="469"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256" t="s">
        <v>223</v>
      </c>
      <c r="AE13" s="262" t="s">
        <v>315</v>
      </c>
      <c r="AF13" s="237" t="s">
        <v>313</v>
      </c>
      <c r="AG13" s="238">
        <v>46054</v>
      </c>
      <c r="AH13" s="238">
        <v>46387</v>
      </c>
      <c r="AI13" s="146"/>
      <c r="AJ13" s="106"/>
      <c r="AK13" s="14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row>
    <row r="14" spans="1:100" s="3" customFormat="1" ht="99.95" customHeight="1" x14ac:dyDescent="0.25">
      <c r="A14" s="440"/>
      <c r="B14" s="464"/>
      <c r="C14" s="464"/>
      <c r="D14" s="464"/>
      <c r="E14" s="465"/>
      <c r="F14" s="464"/>
      <c r="G14" s="460"/>
      <c r="H14" s="461"/>
      <c r="I14" s="462"/>
      <c r="J14" s="463"/>
      <c r="K14" s="462"/>
      <c r="L14" s="461"/>
      <c r="M14" s="462"/>
      <c r="N14" s="472"/>
      <c r="O14" s="440"/>
      <c r="P14" s="441"/>
      <c r="Q14" s="470"/>
      <c r="R14" s="471"/>
      <c r="S14" s="471"/>
      <c r="T14" s="467"/>
      <c r="U14" s="471"/>
      <c r="V14" s="471"/>
      <c r="W14" s="471"/>
      <c r="X14" s="468"/>
      <c r="Y14" s="466"/>
      <c r="Z14" s="467"/>
      <c r="AA14" s="466"/>
      <c r="AB14" s="468"/>
      <c r="AC14" s="469"/>
      <c r="AD14" s="256" t="s">
        <v>223</v>
      </c>
      <c r="AE14" s="149" t="s">
        <v>316</v>
      </c>
      <c r="AF14" s="237" t="s">
        <v>313</v>
      </c>
      <c r="AG14" s="238">
        <v>46054</v>
      </c>
      <c r="AH14" s="254" t="s">
        <v>557</v>
      </c>
      <c r="AI14" s="146"/>
      <c r="AJ14" s="106"/>
      <c r="AK14" s="14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row>
    <row r="15" spans="1:100" s="3" customFormat="1" ht="99.95" customHeight="1" x14ac:dyDescent="0.25">
      <c r="A15" s="439" t="s">
        <v>440</v>
      </c>
      <c r="B15" s="464" t="s">
        <v>245</v>
      </c>
      <c r="C15" s="464" t="s">
        <v>510</v>
      </c>
      <c r="D15" s="464" t="s">
        <v>511</v>
      </c>
      <c r="E15" s="465" t="str">
        <f>+IF(ISTEXT(D15)=TRUE,CONCATENATE(B15," por ",C15," debido a ",D15),"DILIGENCIE LAS CASILLAS ANTERIORES")</f>
        <v>Posibilidad de afectación Económico por sanciones económicas debido a información errada que afecte a la comunidad</v>
      </c>
      <c r="F15" s="464" t="s">
        <v>229</v>
      </c>
      <c r="G15" s="460">
        <v>365</v>
      </c>
      <c r="H15" s="461" t="str">
        <f>IF(G15&lt;=0,"",IF(G15&lt;=2,"Muy Baja",IF(G15&lt;=24,"Baja",IF(G15&lt;=500,"Media",IF(G15&lt;=5000,"Alta","Muy Alta")))))</f>
        <v>Media</v>
      </c>
      <c r="I15" s="462">
        <f>IF(H15="","",IF(H15="Muy Baja",0.2,IF(H15="Baja",0.4,IF(H15="Media",0.6,IF(H15="Alta",0.8,IF(H15="Muy Alta",1,))))))</f>
        <v>0.6</v>
      </c>
      <c r="J15" s="463" t="s">
        <v>122</v>
      </c>
      <c r="K15" s="462" t="str">
        <f ca="1">IF(NOT(ISERROR(MATCH(J15,'Tabla Impacto'!$B$221:$B$223,0))),'Tabla Impacto'!$F$223&amp;"Por favor no seleccionar los criterios de impacto(Afectación Económica o presupuestal y Pérdida Reputacional)",J15)</f>
        <v xml:space="preserve">     Entre 10 y 50 SMLMV </v>
      </c>
      <c r="L15" s="461" t="str">
        <f ca="1">IF(OR(K15='Tabla Impacto'!$C$11,K15='Tabla Impacto'!$D$11),"Leve",IF(OR(K15='Tabla Impacto'!$C$12,K15='Tabla Impacto'!$D$12),"Menor",IF(OR(K15='Tabla Impacto'!$C$13,K15='Tabla Impacto'!$D$13),"Moderado",IF(OR(K15='Tabla Impacto'!$C$14,K15='Tabla Impacto'!$D$14),"Mayor",IF(OR(K15='Tabla Impacto'!$C$15,K15='Tabla Impacto'!$D$15),"Catastrófico","")))))</f>
        <v>Menor</v>
      </c>
      <c r="M15" s="462">
        <f ca="1">IF(L15="","",IF(L15="Leve",0.2,IF(L15="Menor",0.4,IF(L15="Moderado",0.6,IF(L15="Mayor",0.8,IF(L15="Catastrófico",1,))))))</f>
        <v>0.4</v>
      </c>
      <c r="N15" s="472"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223">
        <v>1</v>
      </c>
      <c r="P15" s="255" t="s">
        <v>311</v>
      </c>
      <c r="Q15" s="247" t="str">
        <f>IF(OR(R15="Preventivo",R15="Detectivo"),"Probabilidad",IF(R15="Correctivo","Impacto",""))</f>
        <v>Probabilidad</v>
      </c>
      <c r="R15" s="256" t="s">
        <v>123</v>
      </c>
      <c r="S15" s="256" t="s">
        <v>124</v>
      </c>
      <c r="T15" s="257" t="str">
        <f>IF(AND(R15="Preventivo",S15="Automático"),"50%",IF(AND(R15="Preventivo",S15="Manual"),"40%",IF(AND(R15="Detectivo",S15="Automático"),"40%",IF(AND(R15="Detectivo",S15="Manual"),"30%",IF(AND(R15="Correctivo",S15="Automático"),"35%",IF(AND(R15="Correctivo",S15="Manual"),"25%",""))))))</f>
        <v>40%</v>
      </c>
      <c r="U15" s="256" t="s">
        <v>125</v>
      </c>
      <c r="V15" s="256" t="s">
        <v>126</v>
      </c>
      <c r="W15" s="256" t="s">
        <v>127</v>
      </c>
      <c r="X15" s="260">
        <f>IFERROR(IF(Q15="Probabilidad",(I15-(+I15*T15)),IF(Q15="Impacto",I15,"")),"")</f>
        <v>0.36</v>
      </c>
      <c r="Y15" s="261" t="str">
        <f>IFERROR(IF(X15="","",IF(X15&lt;=0.2,"Muy Baja",IF(X15&lt;=0.4,"Baja",IF(X15&lt;=0.6,"Media",IF(X15&lt;=0.8,"Alta","Muy Alta"))))),"")</f>
        <v>Baja</v>
      </c>
      <c r="Z15" s="257">
        <f>+X15</f>
        <v>0.36</v>
      </c>
      <c r="AA15" s="261" t="str">
        <f ca="1">IFERROR(IF(AB15="","",IF(AB15&lt;=0.2,"Leve",IF(AB15&lt;=0.4,"Menor",IF(AB15&lt;=0.6,"Moderado",IF(AB15&lt;=0.8,"Mayor","Catastrófico"))))),"")</f>
        <v>Menor</v>
      </c>
      <c r="AB15" s="260">
        <f ca="1">IFERROR(IF(Q15="Impacto",(M15-(+M15*T15)),IF(Q15="Probabilidad",M15,"")),"")</f>
        <v>0.4</v>
      </c>
      <c r="AC15" s="258"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256" t="s">
        <v>128</v>
      </c>
      <c r="AE15" s="237" t="s">
        <v>312</v>
      </c>
      <c r="AF15" s="237" t="s">
        <v>313</v>
      </c>
      <c r="AG15" s="238">
        <v>46023</v>
      </c>
      <c r="AH15" s="238">
        <v>46387</v>
      </c>
      <c r="AI15" s="146"/>
      <c r="AJ15" s="106"/>
      <c r="AK15" s="14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row>
    <row r="16" spans="1:100" s="3" customFormat="1" ht="99.95" customHeight="1" x14ac:dyDescent="0.25">
      <c r="A16" s="439"/>
      <c r="B16" s="464"/>
      <c r="C16" s="464"/>
      <c r="D16" s="464"/>
      <c r="E16" s="465"/>
      <c r="F16" s="464"/>
      <c r="G16" s="460"/>
      <c r="H16" s="461"/>
      <c r="I16" s="462"/>
      <c r="J16" s="463"/>
      <c r="K16" s="462"/>
      <c r="L16" s="461"/>
      <c r="M16" s="462"/>
      <c r="N16" s="472"/>
      <c r="O16" s="440">
        <v>2</v>
      </c>
      <c r="P16" s="441" t="s">
        <v>512</v>
      </c>
      <c r="Q16" s="470" t="s">
        <v>133</v>
      </c>
      <c r="R16" s="471" t="s">
        <v>123</v>
      </c>
      <c r="S16" s="471" t="s">
        <v>124</v>
      </c>
      <c r="T16" s="467" t="str">
        <f>IF(AND(R16="Preventivo",S16="Automático"),"50%",IF(AND(R16="Preventivo",S16="Manual"),"40%",IF(AND(R16="Detectivo",S16="Automático"),"40%",IF(AND(R16="Detectivo",S16="Manual"),"30%",IF(AND(R16="Correctivo",S16="Automático"),"35%",IF(AND(R16="Correctivo",S16="Manual"),"25%",""))))))</f>
        <v>40%</v>
      </c>
      <c r="U16" s="471" t="s">
        <v>125</v>
      </c>
      <c r="V16" s="471" t="s">
        <v>126</v>
      </c>
      <c r="W16" s="471" t="s">
        <v>127</v>
      </c>
      <c r="X16" s="468">
        <f>IFERROR(IF(Q16="Probabilidad",(I16-(+I16*T16)),IF(Q16="Impacto",I16,"")),"")</f>
        <v>0</v>
      </c>
      <c r="Y16" s="466" t="str">
        <f>IFERROR(IF(X16="","",IF(X16&lt;=0.2,"Muy Baja",IF(X16&lt;=0.4,"Baja",IF(X16&lt;=0.6,"Media",IF(X16&lt;=0.8,"Alta","Muy Alta"))))),"")</f>
        <v>Muy Baja</v>
      </c>
      <c r="Z16" s="467">
        <f>+X16</f>
        <v>0</v>
      </c>
      <c r="AA16" s="466" t="str">
        <f>IFERROR(IF(AB16="","",IF(AB16&lt;=0.2,"Leve",IF(AB16&lt;=0.4,"Menor",IF(AB16&lt;=0.6,"Moderado",IF(AB16&lt;=0.8,"Mayor","Catastrófico"))))),"")</f>
        <v>Leve</v>
      </c>
      <c r="AB16" s="468">
        <f>IFERROR(IF(Q16="Impacto",(M16-(+M16*T16)),IF(Q16="Probabilidad",M16,"")),"")</f>
        <v>0</v>
      </c>
      <c r="AC16" s="469"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256" t="s">
        <v>223</v>
      </c>
      <c r="AE16" s="262" t="s">
        <v>315</v>
      </c>
      <c r="AF16" s="237" t="s">
        <v>313</v>
      </c>
      <c r="AG16" s="238">
        <v>46054</v>
      </c>
      <c r="AH16" s="238">
        <v>46387</v>
      </c>
      <c r="AI16" s="146"/>
      <c r="AJ16" s="106"/>
      <c r="AK16" s="14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row>
    <row r="17" spans="1:100" s="3" customFormat="1" ht="99.95" customHeight="1" x14ac:dyDescent="0.25">
      <c r="A17" s="439"/>
      <c r="B17" s="464"/>
      <c r="C17" s="464"/>
      <c r="D17" s="464"/>
      <c r="E17" s="465"/>
      <c r="F17" s="464"/>
      <c r="G17" s="460"/>
      <c r="H17" s="461"/>
      <c r="I17" s="462"/>
      <c r="J17" s="463"/>
      <c r="K17" s="462"/>
      <c r="L17" s="461"/>
      <c r="M17" s="462"/>
      <c r="N17" s="472"/>
      <c r="O17" s="440"/>
      <c r="P17" s="441"/>
      <c r="Q17" s="470"/>
      <c r="R17" s="471"/>
      <c r="S17" s="471"/>
      <c r="T17" s="467"/>
      <c r="U17" s="471"/>
      <c r="V17" s="471"/>
      <c r="W17" s="471"/>
      <c r="X17" s="468"/>
      <c r="Y17" s="466"/>
      <c r="Z17" s="467"/>
      <c r="AA17" s="466"/>
      <c r="AB17" s="468"/>
      <c r="AC17" s="469"/>
      <c r="AD17" s="256" t="s">
        <v>223</v>
      </c>
      <c r="AE17" s="149"/>
      <c r="AF17" s="237"/>
      <c r="AG17" s="238"/>
      <c r="AH17" s="254"/>
      <c r="AI17" s="146"/>
      <c r="AJ17" s="106"/>
      <c r="AK17" s="14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row>
    <row r="18" spans="1:100" x14ac:dyDescent="0.3">
      <c r="A18" s="26"/>
      <c r="B18" s="26"/>
      <c r="C18" s="26"/>
      <c r="D18" s="26"/>
      <c r="E18" s="7"/>
      <c r="F18" s="25"/>
      <c r="G18" s="7"/>
      <c r="H18" s="7"/>
      <c r="I18" s="7"/>
      <c r="J18" s="7"/>
      <c r="K18" s="7"/>
      <c r="L18" s="7"/>
      <c r="M18" s="7"/>
      <c r="N18" s="7"/>
      <c r="O18" s="25"/>
      <c r="P18" s="14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row>
    <row r="19" spans="1:100" x14ac:dyDescent="0.3">
      <c r="A19" s="26"/>
      <c r="B19" s="26"/>
      <c r="C19" s="26"/>
      <c r="D19" s="26"/>
      <c r="E19" s="7"/>
      <c r="F19" s="25"/>
      <c r="G19" s="7"/>
      <c r="H19" s="7"/>
      <c r="I19" s="7"/>
      <c r="J19" s="7"/>
      <c r="K19" s="7"/>
      <c r="L19" s="7"/>
      <c r="M19" s="7"/>
      <c r="N19" s="7"/>
      <c r="O19" s="25"/>
      <c r="P19" s="14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100" x14ac:dyDescent="0.3">
      <c r="A20" s="26"/>
      <c r="B20" s="26"/>
      <c r="C20" s="26"/>
      <c r="D20" s="26"/>
      <c r="E20" s="7"/>
      <c r="F20" s="25"/>
      <c r="G20" s="7"/>
      <c r="H20" s="7"/>
      <c r="I20" s="7"/>
      <c r="J20" s="7"/>
      <c r="K20" s="7"/>
      <c r="L20" s="7"/>
      <c r="M20" s="7"/>
      <c r="N20" s="7"/>
      <c r="O20" s="25"/>
      <c r="P20" s="14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row>
    <row r="21" spans="1:100" x14ac:dyDescent="0.3">
      <c r="A21" s="26"/>
      <c r="B21" s="26"/>
      <c r="C21" s="26"/>
      <c r="D21" s="26"/>
      <c r="E21" s="7"/>
      <c r="F21" s="25"/>
      <c r="G21" s="7"/>
      <c r="H21" s="7"/>
      <c r="I21" s="7"/>
      <c r="J21" s="7"/>
      <c r="K21" s="7"/>
      <c r="L21" s="7"/>
      <c r="M21" s="7"/>
      <c r="N21" s="7"/>
      <c r="O21" s="25"/>
      <c r="P21" s="14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row>
    <row r="22" spans="1:100" x14ac:dyDescent="0.3">
      <c r="A22" s="26"/>
      <c r="B22" s="26"/>
      <c r="C22" s="26"/>
      <c r="D22" s="26"/>
      <c r="E22" s="7"/>
      <c r="F22" s="25"/>
      <c r="G22" s="7"/>
      <c r="H22" s="7"/>
      <c r="I22" s="7"/>
      <c r="J22" s="7"/>
      <c r="K22" s="7"/>
      <c r="L22" s="7"/>
      <c r="M22" s="7"/>
      <c r="N22" s="7"/>
      <c r="O22" s="25"/>
      <c r="P22" s="14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row>
    <row r="23" spans="1:100" x14ac:dyDescent="0.3">
      <c r="A23" s="26"/>
      <c r="B23" s="26"/>
      <c r="C23" s="26"/>
      <c r="D23" s="26"/>
      <c r="E23" s="7"/>
      <c r="F23" s="25"/>
      <c r="G23" s="7"/>
      <c r="H23" s="7"/>
      <c r="I23" s="7"/>
      <c r="J23" s="7"/>
      <c r="K23" s="7"/>
      <c r="L23" s="7"/>
      <c r="M23" s="7"/>
      <c r="N23" s="7"/>
      <c r="O23" s="25"/>
      <c r="P23" s="14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100" x14ac:dyDescent="0.3">
      <c r="A24" s="26"/>
      <c r="B24" s="26"/>
      <c r="C24" s="26"/>
      <c r="D24" s="26"/>
      <c r="E24" s="7"/>
      <c r="F24" s="25"/>
      <c r="G24" s="7"/>
      <c r="H24" s="7"/>
      <c r="I24" s="7"/>
      <c r="J24" s="7"/>
      <c r="K24" s="7"/>
      <c r="L24" s="7"/>
      <c r="M24" s="7"/>
      <c r="N24" s="7"/>
      <c r="O24" s="25"/>
      <c r="P24" s="14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row>
    <row r="25" spans="1:100" x14ac:dyDescent="0.3">
      <c r="A25" s="26"/>
      <c r="B25" s="26"/>
      <c r="C25" s="26"/>
      <c r="D25" s="26"/>
      <c r="E25" s="7"/>
      <c r="F25" s="25"/>
      <c r="G25" s="7"/>
      <c r="H25" s="7"/>
      <c r="I25" s="7"/>
      <c r="J25" s="7"/>
      <c r="K25" s="7"/>
      <c r="L25" s="7"/>
      <c r="M25" s="7"/>
      <c r="N25" s="7"/>
      <c r="O25" s="25"/>
      <c r="P25" s="14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row>
    <row r="26" spans="1:100" x14ac:dyDescent="0.3">
      <c r="A26" s="26"/>
      <c r="B26" s="26"/>
      <c r="C26" s="26"/>
      <c r="D26" s="26"/>
      <c r="E26" s="7"/>
      <c r="F26" s="25"/>
      <c r="G26" s="7"/>
      <c r="H26" s="7"/>
      <c r="I26" s="7"/>
      <c r="J26" s="7"/>
      <c r="K26" s="7"/>
      <c r="L26" s="7"/>
      <c r="M26" s="7"/>
      <c r="N26" s="7"/>
      <c r="O26" s="25"/>
      <c r="P26" s="14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row>
    <row r="27" spans="1:100" x14ac:dyDescent="0.3">
      <c r="A27" s="26"/>
      <c r="B27" s="26"/>
      <c r="C27" s="26"/>
      <c r="D27" s="26"/>
      <c r="E27" s="7"/>
      <c r="F27" s="25"/>
      <c r="G27" s="7"/>
      <c r="H27" s="7"/>
      <c r="I27" s="7"/>
      <c r="J27" s="7"/>
      <c r="K27" s="7"/>
      <c r="L27" s="7"/>
      <c r="M27" s="7"/>
      <c r="N27" s="7"/>
      <c r="O27" s="25"/>
      <c r="P27" s="14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row>
    <row r="28" spans="1:100" x14ac:dyDescent="0.3">
      <c r="A28" s="26"/>
      <c r="B28" s="26"/>
      <c r="C28" s="26"/>
      <c r="D28" s="26"/>
      <c r="E28" s="7"/>
      <c r="F28" s="25"/>
      <c r="G28" s="7"/>
      <c r="H28" s="7"/>
      <c r="I28" s="7"/>
      <c r="J28" s="7"/>
      <c r="K28" s="7"/>
      <c r="L28" s="7"/>
      <c r="M28" s="7"/>
      <c r="N28" s="7"/>
      <c r="O28" s="25"/>
      <c r="P28" s="14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100" x14ac:dyDescent="0.3">
      <c r="A29" s="26"/>
      <c r="B29" s="26"/>
      <c r="C29" s="26"/>
      <c r="D29" s="26"/>
      <c r="E29" s="7"/>
      <c r="F29" s="25"/>
      <c r="G29" s="7"/>
      <c r="H29" s="7"/>
      <c r="I29" s="7"/>
      <c r="J29" s="7"/>
      <c r="K29" s="7"/>
      <c r="L29" s="7"/>
      <c r="M29" s="7"/>
      <c r="N29" s="7"/>
      <c r="O29" s="25"/>
      <c r="P29" s="14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100" x14ac:dyDescent="0.3">
      <c r="A30" s="26"/>
      <c r="B30" s="26"/>
      <c r="C30" s="26"/>
      <c r="D30" s="26"/>
      <c r="E30" s="7"/>
      <c r="F30" s="25"/>
      <c r="G30" s="7"/>
      <c r="H30" s="7"/>
      <c r="I30" s="7"/>
      <c r="J30" s="7"/>
      <c r="K30" s="7"/>
      <c r="L30" s="7"/>
      <c r="M30" s="7"/>
      <c r="N30" s="7"/>
      <c r="O30" s="25"/>
      <c r="P30" s="14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row>
    <row r="31" spans="1:100" x14ac:dyDescent="0.3">
      <c r="A31" s="26"/>
      <c r="B31" s="26"/>
      <c r="C31" s="26"/>
      <c r="D31" s="26"/>
      <c r="E31" s="7"/>
      <c r="F31" s="25"/>
      <c r="G31" s="7"/>
      <c r="H31" s="7"/>
      <c r="I31" s="7"/>
      <c r="J31" s="7"/>
      <c r="K31" s="7"/>
      <c r="L31" s="7"/>
      <c r="M31" s="7"/>
      <c r="N31" s="7"/>
      <c r="O31" s="25"/>
      <c r="P31" s="14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row>
    <row r="32" spans="1:100" x14ac:dyDescent="0.3">
      <c r="A32" s="26"/>
      <c r="B32" s="26"/>
      <c r="C32" s="26"/>
      <c r="D32" s="26"/>
      <c r="E32" s="7"/>
      <c r="F32" s="25"/>
      <c r="G32" s="7"/>
      <c r="H32" s="7"/>
      <c r="I32" s="7"/>
      <c r="J32" s="7"/>
      <c r="K32" s="7"/>
      <c r="L32" s="7"/>
      <c r="M32" s="7"/>
      <c r="N32" s="7"/>
      <c r="O32" s="25"/>
      <c r="P32" s="14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row>
    <row r="33" spans="1:46" x14ac:dyDescent="0.3">
      <c r="A33" s="26"/>
      <c r="B33" s="26"/>
      <c r="C33" s="26"/>
      <c r="D33" s="26"/>
      <c r="E33" s="7"/>
      <c r="F33" s="25"/>
      <c r="G33" s="7"/>
      <c r="H33" s="7"/>
      <c r="I33" s="7"/>
      <c r="J33" s="7"/>
      <c r="K33" s="7"/>
      <c r="L33" s="7"/>
      <c r="M33" s="7"/>
      <c r="N33" s="7"/>
      <c r="O33" s="25"/>
      <c r="P33" s="14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row>
    <row r="34" spans="1:46" x14ac:dyDescent="0.3">
      <c r="A34" s="26"/>
      <c r="B34" s="26"/>
      <c r="C34" s="26"/>
      <c r="D34" s="26"/>
      <c r="E34" s="7"/>
      <c r="F34" s="25"/>
      <c r="G34" s="7"/>
      <c r="H34" s="7"/>
      <c r="I34" s="7"/>
      <c r="J34" s="7"/>
      <c r="K34" s="7"/>
      <c r="L34" s="7"/>
      <c r="M34" s="7"/>
      <c r="N34" s="7"/>
      <c r="O34" s="25"/>
      <c r="P34" s="14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x14ac:dyDescent="0.3">
      <c r="A35" s="26"/>
      <c r="B35" s="26"/>
      <c r="C35" s="26"/>
      <c r="D35" s="26"/>
      <c r="E35" s="7"/>
      <c r="F35" s="25"/>
      <c r="G35" s="7"/>
      <c r="H35" s="7"/>
      <c r="I35" s="7"/>
      <c r="J35" s="7"/>
      <c r="K35" s="7"/>
      <c r="L35" s="7"/>
      <c r="M35" s="7"/>
      <c r="N35" s="7"/>
      <c r="O35" s="25"/>
      <c r="P35" s="14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row>
    <row r="36" spans="1:46" x14ac:dyDescent="0.3">
      <c r="A36" s="26"/>
      <c r="B36" s="26"/>
      <c r="C36" s="26"/>
      <c r="D36" s="26"/>
      <c r="E36" s="7"/>
      <c r="F36" s="25"/>
      <c r="G36" s="7"/>
      <c r="H36" s="7"/>
      <c r="I36" s="7"/>
      <c r="J36" s="7"/>
      <c r="K36" s="7"/>
      <c r="L36" s="7"/>
      <c r="M36" s="7"/>
      <c r="N36" s="7"/>
      <c r="O36" s="25"/>
      <c r="P36" s="14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row>
    <row r="37" spans="1:46" x14ac:dyDescent="0.3">
      <c r="A37" s="26"/>
      <c r="B37" s="26"/>
      <c r="C37" s="26"/>
      <c r="D37" s="26"/>
      <c r="E37" s="7"/>
      <c r="F37" s="25"/>
      <c r="G37" s="7"/>
      <c r="H37" s="7"/>
      <c r="I37" s="7"/>
      <c r="J37" s="7"/>
      <c r="K37" s="7"/>
      <c r="L37" s="7"/>
      <c r="M37" s="7"/>
      <c r="N37" s="7"/>
      <c r="O37" s="25"/>
      <c r="P37" s="14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row>
    <row r="38" spans="1:46" x14ac:dyDescent="0.3">
      <c r="A38" s="26"/>
      <c r="B38" s="26"/>
      <c r="C38" s="26"/>
      <c r="D38" s="26"/>
      <c r="E38" s="7"/>
      <c r="F38" s="25"/>
      <c r="G38" s="7"/>
      <c r="H38" s="7"/>
      <c r="I38" s="7"/>
      <c r="J38" s="7"/>
      <c r="K38" s="7"/>
      <c r="L38" s="7"/>
      <c r="M38" s="7"/>
      <c r="N38" s="7"/>
      <c r="O38" s="25"/>
      <c r="P38" s="14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row>
    <row r="39" spans="1:46" x14ac:dyDescent="0.3">
      <c r="A39" s="26"/>
      <c r="B39" s="26"/>
      <c r="C39" s="26"/>
      <c r="D39" s="26"/>
      <c r="E39" s="7"/>
      <c r="F39" s="25"/>
      <c r="G39" s="7"/>
      <c r="H39" s="7"/>
      <c r="I39" s="7"/>
      <c r="J39" s="7"/>
      <c r="K39" s="7"/>
      <c r="L39" s="7"/>
      <c r="M39" s="7"/>
      <c r="N39" s="7"/>
      <c r="O39" s="25"/>
      <c r="P39" s="14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row>
    <row r="40" spans="1:46" x14ac:dyDescent="0.3">
      <c r="A40" s="26"/>
      <c r="B40" s="26"/>
      <c r="C40" s="26"/>
      <c r="D40" s="26"/>
      <c r="E40" s="7"/>
      <c r="F40" s="25"/>
      <c r="G40" s="7"/>
      <c r="H40" s="7"/>
      <c r="I40" s="7"/>
      <c r="J40" s="7"/>
      <c r="K40" s="7"/>
      <c r="L40" s="7"/>
      <c r="M40" s="7"/>
      <c r="N40" s="7"/>
      <c r="O40" s="25"/>
      <c r="P40" s="14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row>
    <row r="41" spans="1:46" x14ac:dyDescent="0.3">
      <c r="A41" s="26"/>
      <c r="B41" s="26"/>
      <c r="C41" s="26"/>
      <c r="D41" s="26"/>
      <c r="E41" s="7"/>
      <c r="F41" s="25"/>
      <c r="G41" s="7"/>
      <c r="H41" s="7"/>
      <c r="I41" s="7"/>
      <c r="J41" s="7"/>
      <c r="K41" s="7"/>
      <c r="L41" s="7"/>
      <c r="M41" s="7"/>
      <c r="N41" s="7"/>
      <c r="O41" s="25"/>
      <c r="P41" s="14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row>
    <row r="42" spans="1:46" x14ac:dyDescent="0.3">
      <c r="A42" s="26"/>
      <c r="B42" s="26"/>
      <c r="C42" s="26"/>
      <c r="D42" s="26"/>
      <c r="E42" s="7"/>
      <c r="F42" s="25"/>
      <c r="G42" s="7"/>
      <c r="H42" s="7"/>
      <c r="I42" s="7"/>
      <c r="J42" s="7"/>
      <c r="K42" s="7"/>
      <c r="L42" s="7"/>
      <c r="M42" s="7"/>
      <c r="N42" s="7"/>
      <c r="O42" s="25"/>
      <c r="P42" s="14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row>
    <row r="43" spans="1:46" x14ac:dyDescent="0.3">
      <c r="A43" s="26"/>
      <c r="B43" s="26"/>
      <c r="C43" s="26"/>
      <c r="D43" s="26"/>
      <c r="E43" s="7"/>
      <c r="F43" s="25"/>
      <c r="G43" s="7"/>
      <c r="H43" s="7"/>
      <c r="I43" s="7"/>
      <c r="J43" s="7"/>
      <c r="K43" s="7"/>
      <c r="L43" s="7"/>
      <c r="M43" s="7"/>
      <c r="N43" s="7"/>
      <c r="O43" s="25"/>
      <c r="P43" s="14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row>
    <row r="44" spans="1:46" x14ac:dyDescent="0.3">
      <c r="A44" s="26"/>
      <c r="B44" s="26"/>
      <c r="C44" s="26"/>
      <c r="D44" s="26"/>
      <c r="E44" s="7"/>
      <c r="F44" s="25"/>
      <c r="G44" s="7"/>
      <c r="H44" s="7"/>
      <c r="I44" s="7"/>
      <c r="J44" s="7"/>
      <c r="K44" s="7"/>
      <c r="L44" s="7"/>
      <c r="M44" s="7"/>
      <c r="N44" s="7"/>
      <c r="O44" s="25"/>
      <c r="P44" s="14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row>
    <row r="45" spans="1:46" x14ac:dyDescent="0.3">
      <c r="A45" s="26"/>
      <c r="B45" s="26"/>
      <c r="C45" s="26"/>
      <c r="D45" s="26"/>
      <c r="E45" s="7"/>
      <c r="F45" s="25"/>
      <c r="G45" s="7"/>
      <c r="H45" s="7"/>
      <c r="I45" s="7"/>
      <c r="J45" s="7"/>
      <c r="K45" s="7"/>
      <c r="L45" s="7"/>
      <c r="M45" s="7"/>
      <c r="N45" s="7"/>
      <c r="O45" s="25"/>
      <c r="P45" s="14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row>
    <row r="46" spans="1:46" x14ac:dyDescent="0.3">
      <c r="A46" s="26"/>
      <c r="B46" s="26"/>
      <c r="C46" s="26"/>
      <c r="D46" s="26"/>
      <c r="E46" s="7"/>
      <c r="F46" s="25"/>
      <c r="G46" s="7"/>
      <c r="H46" s="7"/>
      <c r="I46" s="7"/>
      <c r="J46" s="7"/>
      <c r="K46" s="7"/>
      <c r="L46" s="7"/>
      <c r="M46" s="7"/>
      <c r="N46" s="7"/>
      <c r="O46" s="25"/>
      <c r="P46" s="14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row>
    <row r="47" spans="1:46" x14ac:dyDescent="0.3">
      <c r="A47" s="26"/>
      <c r="B47" s="26"/>
      <c r="C47" s="26"/>
      <c r="D47" s="26"/>
      <c r="E47" s="7"/>
      <c r="F47" s="25"/>
      <c r="G47" s="7"/>
      <c r="H47" s="7"/>
      <c r="I47" s="7"/>
      <c r="J47" s="7"/>
      <c r="K47" s="7"/>
      <c r="L47" s="7"/>
      <c r="M47" s="7"/>
      <c r="N47" s="7"/>
      <c r="O47" s="25"/>
      <c r="P47" s="14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row>
    <row r="48" spans="1:46" x14ac:dyDescent="0.3">
      <c r="A48" s="26"/>
      <c r="B48" s="26"/>
      <c r="C48" s="26"/>
      <c r="D48" s="26"/>
      <c r="E48" s="7"/>
      <c r="F48" s="25"/>
      <c r="G48" s="7"/>
      <c r="H48" s="7"/>
      <c r="I48" s="7"/>
      <c r="J48" s="7"/>
      <c r="K48" s="7"/>
      <c r="L48" s="7"/>
      <c r="M48" s="7"/>
      <c r="N48" s="7"/>
      <c r="O48" s="25"/>
      <c r="P48" s="14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row>
  </sheetData>
  <dataConsolidate/>
  <mergeCells count="108">
    <mergeCell ref="A8:B8"/>
    <mergeCell ref="C8:N8"/>
    <mergeCell ref="A1:D4"/>
    <mergeCell ref="E1:AI4"/>
    <mergeCell ref="AJ1:AK1"/>
    <mergeCell ref="AJ2:AK2"/>
    <mergeCell ref="AJ3:AK3"/>
    <mergeCell ref="AJ4:AK4"/>
    <mergeCell ref="A6:B6"/>
    <mergeCell ref="C6:N6"/>
    <mergeCell ref="O6:Q6"/>
    <mergeCell ref="A7:B7"/>
    <mergeCell ref="C7:N7"/>
    <mergeCell ref="AE9:AK9"/>
    <mergeCell ref="A10:A11"/>
    <mergeCell ref="B10:B11"/>
    <mergeCell ref="C10:C11"/>
    <mergeCell ref="D10:D11"/>
    <mergeCell ref="E10:E11"/>
    <mergeCell ref="K10:K11"/>
    <mergeCell ref="A9:G9"/>
    <mergeCell ref="H9:N9"/>
    <mergeCell ref="O9:W9"/>
    <mergeCell ref="X9:AD9"/>
    <mergeCell ref="F10:F11"/>
    <mergeCell ref="G10:G11"/>
    <mergeCell ref="H10:H11"/>
    <mergeCell ref="I10:I11"/>
    <mergeCell ref="J10:J11"/>
    <mergeCell ref="AK10:AK11"/>
    <mergeCell ref="AE10:AE11"/>
    <mergeCell ref="AF10:AF11"/>
    <mergeCell ref="AG10:AG11"/>
    <mergeCell ref="AH10:AH11"/>
    <mergeCell ref="A12:A14"/>
    <mergeCell ref="B12:B14"/>
    <mergeCell ref="C12:C14"/>
    <mergeCell ref="D12:D14"/>
    <mergeCell ref="E12:E14"/>
    <mergeCell ref="F12:F14"/>
    <mergeCell ref="G12:G14"/>
    <mergeCell ref="AC10:AC11"/>
    <mergeCell ref="AD10:AD11"/>
    <mergeCell ref="AB10:AB11"/>
    <mergeCell ref="L10:L11"/>
    <mergeCell ref="M10:M11"/>
    <mergeCell ref="N10:N11"/>
    <mergeCell ref="O10:O11"/>
    <mergeCell ref="P10:P11"/>
    <mergeCell ref="Q10:Q11"/>
    <mergeCell ref="R10:W10"/>
    <mergeCell ref="X10:X11"/>
    <mergeCell ref="Y10:Y11"/>
    <mergeCell ref="N12:N14"/>
    <mergeCell ref="H12:H14"/>
    <mergeCell ref="I12:I14"/>
    <mergeCell ref="J12:J14"/>
    <mergeCell ref="K12:K14"/>
    <mergeCell ref="L12:L14"/>
    <mergeCell ref="M12:M14"/>
    <mergeCell ref="AI10:AI11"/>
    <mergeCell ref="AJ10:AJ11"/>
    <mergeCell ref="Z10:Z11"/>
    <mergeCell ref="AA10:AA11"/>
    <mergeCell ref="AC13:AC14"/>
    <mergeCell ref="O13:O14"/>
    <mergeCell ref="P13:P14"/>
    <mergeCell ref="Q13:Q14"/>
    <mergeCell ref="R13:R14"/>
    <mergeCell ref="S13:S14"/>
    <mergeCell ref="T13:T14"/>
    <mergeCell ref="U13:U14"/>
    <mergeCell ref="V13:V14"/>
    <mergeCell ref="W13:W14"/>
    <mergeCell ref="X13:X14"/>
    <mergeCell ref="Y13:Y14"/>
    <mergeCell ref="Z13:Z14"/>
    <mergeCell ref="AA13:AA14"/>
    <mergeCell ref="AB13:AB14"/>
    <mergeCell ref="F15:F17"/>
    <mergeCell ref="G15:G17"/>
    <mergeCell ref="H15:H17"/>
    <mergeCell ref="I15:I17"/>
    <mergeCell ref="J15:J17"/>
    <mergeCell ref="A15:A17"/>
    <mergeCell ref="B15:B17"/>
    <mergeCell ref="C15:C17"/>
    <mergeCell ref="D15:D17"/>
    <mergeCell ref="E15:E17"/>
    <mergeCell ref="P16:P17"/>
    <mergeCell ref="Q16:Q17"/>
    <mergeCell ref="R16:R17"/>
    <mergeCell ref="S16:S17"/>
    <mergeCell ref="T16:T17"/>
    <mergeCell ref="K15:K17"/>
    <mergeCell ref="L15:L17"/>
    <mergeCell ref="M15:M17"/>
    <mergeCell ref="N15:N17"/>
    <mergeCell ref="O16:O17"/>
    <mergeCell ref="Z16:Z17"/>
    <mergeCell ref="AA16:AA17"/>
    <mergeCell ref="AB16:AB17"/>
    <mergeCell ref="AC16:AC17"/>
    <mergeCell ref="U16:U17"/>
    <mergeCell ref="V16:V17"/>
    <mergeCell ref="W16:W17"/>
    <mergeCell ref="X16:X17"/>
    <mergeCell ref="Y16:Y17"/>
  </mergeCells>
  <conditionalFormatting sqref="K12:K17">
    <cfRule type="containsText" dxfId="361" priority="25" operator="containsText" text="❌">
      <formula>NOT(ISERROR(SEARCH("❌",K12)))</formula>
    </cfRule>
  </conditionalFormatting>
  <conditionalFormatting sqref="L12:L17">
    <cfRule type="cellIs" dxfId="360" priority="30" operator="equal">
      <formula>"Catastrófico"</formula>
    </cfRule>
    <cfRule type="cellIs" dxfId="359" priority="31" operator="equal">
      <formula>"Mayor"</formula>
    </cfRule>
    <cfRule type="cellIs" dxfId="358" priority="32" operator="equal">
      <formula>"Moderado"</formula>
    </cfRule>
    <cfRule type="cellIs" dxfId="357" priority="33" operator="equal">
      <formula>"Menor"</formula>
    </cfRule>
    <cfRule type="cellIs" dxfId="356" priority="34" operator="equal">
      <formula>"Leve"</formula>
    </cfRule>
  </conditionalFormatting>
  <conditionalFormatting sqref="Y12:Y13 H12:H17 Y15:Y16">
    <cfRule type="cellIs" dxfId="355" priority="35" operator="equal">
      <formula>"Muy Alta"</formula>
    </cfRule>
    <cfRule type="cellIs" dxfId="354" priority="36" operator="equal">
      <formula>"Alta"</formula>
    </cfRule>
    <cfRule type="cellIs" dxfId="353" priority="37" operator="equal">
      <formula>"Media"</formula>
    </cfRule>
    <cfRule type="cellIs" dxfId="352" priority="38" operator="equal">
      <formula>"Baja"</formula>
    </cfRule>
    <cfRule type="cellIs" dxfId="351" priority="39" operator="equal">
      <formula>"Muy Baja"</formula>
    </cfRule>
  </conditionalFormatting>
  <conditionalFormatting sqref="AA12:AA13">
    <cfRule type="cellIs" dxfId="350" priority="20" operator="equal">
      <formula>"Catastrófico"</formula>
    </cfRule>
    <cfRule type="cellIs" dxfId="349" priority="21" operator="equal">
      <formula>"Mayor"</formula>
    </cfRule>
    <cfRule type="cellIs" dxfId="348" priority="22" operator="equal">
      <formula>"Moderado"</formula>
    </cfRule>
    <cfRule type="cellIs" dxfId="347" priority="23" operator="equal">
      <formula>"Menor"</formula>
    </cfRule>
    <cfRule type="cellIs" dxfId="346" priority="24" operator="equal">
      <formula>"Leve"</formula>
    </cfRule>
  </conditionalFormatting>
  <conditionalFormatting sqref="AA15:AA16">
    <cfRule type="cellIs" dxfId="345" priority="1" operator="equal">
      <formula>"Catastrófico"</formula>
    </cfRule>
    <cfRule type="cellIs" dxfId="344" priority="2" operator="equal">
      <formula>"Mayor"</formula>
    </cfRule>
    <cfRule type="cellIs" dxfId="343" priority="3" operator="equal">
      <formula>"Moderado"</formula>
    </cfRule>
    <cfRule type="cellIs" dxfId="342" priority="4" operator="equal">
      <formula>"Menor"</formula>
    </cfRule>
    <cfRule type="cellIs" dxfId="341" priority="5" operator="equal">
      <formula>"Leve"</formula>
    </cfRule>
  </conditionalFormatting>
  <conditionalFormatting sqref="AC12:AC13 N12:N17 AC15:AC16">
    <cfRule type="cellIs" dxfId="340" priority="26" operator="equal">
      <formula>"Extremo"</formula>
    </cfRule>
    <cfRule type="cellIs" dxfId="339" priority="27" operator="equal">
      <formula>"Alto"</formula>
    </cfRule>
    <cfRule type="cellIs" dxfId="338" priority="28" operator="equal">
      <formula>"Moderado"</formula>
    </cfRule>
    <cfRule type="cellIs" dxfId="337" priority="29" operator="equal">
      <formula>"Bajo"</formula>
    </cfRule>
  </conditionalFormatting>
  <pageMargins left="0.7" right="0.7" top="0.75" bottom="0.75" header="0.3" footer="0.3"/>
  <pageSetup orientation="portrait" r:id="rId1"/>
  <ignoredErrors>
    <ignoredError sqref="E12 E15"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F9311F2-3839-554B-A2A2-0474F1806350}">
          <x14:formula1>
            <xm:f>'Opciones Tratamiento'!$B$9:$B$10</xm:f>
          </x14:formula1>
          <xm:sqref>AK12:AK17</xm:sqref>
        </x14:dataValidation>
        <x14:dataValidation type="custom" allowBlank="1" showInputMessage="1" showErrorMessage="1" error="Recuerde que las acciones se generan bajo la medida de mitigar el riesgo" xr:uid="{E80DE5DB-393D-DF44-B630-51E15FEDC698}">
          <x14:formula1>
            <xm:f>IF(OR(AD12='Opciones Tratamiento'!$B$2,AD12='Opciones Tratamiento'!$B$3,AD12='Opciones Tratamiento'!$B$4),ISBLANK(AD12),ISTEXT(AD12))</xm:f>
          </x14:formula1>
          <xm:sqref>AJ12:AJ17</xm:sqref>
        </x14:dataValidation>
        <x14:dataValidation type="custom" allowBlank="1" showInputMessage="1" showErrorMessage="1" error="Recuerde que las acciones se generan bajo la medida de mitigar el riesgo" xr:uid="{B6591B94-CCA0-B048-B6C4-775CE23B0B65}">
          <x14:formula1>
            <xm:f>IF(OR(AD12='Opciones Tratamiento'!$B$2,AD12='Opciones Tratamiento'!$B$3,AD12='Opciones Tratamiento'!$B$4),ISBLANK(AD12),ISTEXT(AD12))</xm:f>
          </x14:formula1>
          <xm:sqref>AI12:AI17</xm:sqref>
        </x14:dataValidation>
        <x14:dataValidation type="list" allowBlank="1" showInputMessage="1" showErrorMessage="1" xr:uid="{838A1EB9-857F-554F-AD4B-F0405A7EFC35}">
          <x14:formula1>
            <xm:f>'Tabla Impacto'!$F$210:$F$221</xm:f>
          </x14:formula1>
          <xm:sqref>J12:J17</xm:sqref>
        </x14:dataValidation>
        <x14:dataValidation type="list" allowBlank="1" showInputMessage="1" showErrorMessage="1" xr:uid="{77D6C67D-CFE6-9B48-9633-7BAFA6F425F2}">
          <x14:formula1>
            <xm:f>'Opciones Tratamiento'!$B$2:$B$5</xm:f>
          </x14:formula1>
          <xm:sqref>AD12:AD17</xm:sqref>
        </x14:dataValidation>
        <x14:dataValidation type="list" allowBlank="1" showInputMessage="1" showErrorMessage="1" xr:uid="{FB871D02-7B21-0C44-8C95-77F78D8FB424}">
          <x14:formula1>
            <xm:f>'Opciones Tratamiento'!$E$2:$E$4</xm:f>
          </x14:formula1>
          <xm:sqref>B12:B17</xm:sqref>
        </x14:dataValidation>
        <x14:dataValidation type="list" allowBlank="1" showInputMessage="1" showErrorMessage="1" xr:uid="{4A21AFE9-92F4-D449-A5BF-47CAFA999FAF}">
          <x14:formula1>
            <xm:f>'Opciones Tratamiento'!$B$13:$B$19</xm:f>
          </x14:formula1>
          <xm:sqref>F12:F17</xm:sqref>
        </x14:dataValidation>
        <x14:dataValidation type="list" allowBlank="1" showInputMessage="1" showErrorMessage="1" xr:uid="{E1A1B997-4E1B-E64B-A9A1-1A3D8A9D55E5}">
          <x14:formula1>
            <xm:f>'Tabla Valoración controles'!$D$13:$D$14</xm:f>
          </x14:formula1>
          <xm:sqref>W12:W13 W15:W16</xm:sqref>
        </x14:dataValidation>
        <x14:dataValidation type="list" allowBlank="1" showInputMessage="1" showErrorMessage="1" xr:uid="{F8549691-30DC-A643-B8DE-B2990F6572AC}">
          <x14:formula1>
            <xm:f>'Tabla Valoración controles'!$D$11:$D$12</xm:f>
          </x14:formula1>
          <xm:sqref>V12:V13 V15:V16</xm:sqref>
        </x14:dataValidation>
        <x14:dataValidation type="list" allowBlank="1" showInputMessage="1" showErrorMessage="1" xr:uid="{B2AA3866-FB54-0E48-9C67-90BC0AFDC008}">
          <x14:formula1>
            <xm:f>'Tabla Valoración controles'!$D$9:$D$10</xm:f>
          </x14:formula1>
          <xm:sqref>U12:U13 U15:U16</xm:sqref>
        </x14:dataValidation>
        <x14:dataValidation type="list" allowBlank="1" showInputMessage="1" showErrorMessage="1" xr:uid="{61D05C09-0925-D743-9CD3-DE52CFEFFB2B}">
          <x14:formula1>
            <xm:f>'Tabla Valoración controles'!$D$7:$D$8</xm:f>
          </x14:formula1>
          <xm:sqref>S12:S13 S15:S16</xm:sqref>
        </x14:dataValidation>
        <x14:dataValidation type="list" allowBlank="1" showInputMessage="1" showErrorMessage="1" xr:uid="{107E4B7F-B239-A641-8689-54A04E74FECC}">
          <x14:formula1>
            <xm:f>'Tabla Valoración controles'!$D$4:$D$6</xm:f>
          </x14:formula1>
          <xm:sqref>R12:R13 R15:R16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Intructivo </vt:lpstr>
      <vt:lpstr>CONTEXTO</vt:lpstr>
      <vt:lpstr>Planeación estratégica</vt:lpstr>
      <vt:lpstr>Gestión Organi</vt:lpstr>
      <vt:lpstr>Gestión de las TICs</vt:lpstr>
      <vt:lpstr>Gestión TH</vt:lpstr>
      <vt:lpstr>Gestión Jurídica</vt:lpstr>
      <vt:lpstr>Gestión Fcra</vt:lpstr>
      <vt:lpstr>Gestión Comunic</vt:lpstr>
      <vt:lpstr>Gestión Rec Fisic</vt:lpstr>
      <vt:lpstr>Gestión Documental</vt:lpstr>
      <vt:lpstr>Gestión Disciplinaria</vt:lpstr>
      <vt:lpstr>SyE gestión</vt:lpstr>
      <vt:lpstr>Operaciones</vt:lpstr>
      <vt:lpstr>G.RedRiesgo</vt:lpstr>
      <vt:lpstr>Atención al ciudadano</vt:lpstr>
      <vt:lpstr>G.InvestYConoc</vt:lpstr>
      <vt:lpstr>CapacEspeciali</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Calidad Bomberos de Bucaramanga</cp:lastModifiedBy>
  <cp:revision/>
  <dcterms:created xsi:type="dcterms:W3CDTF">2020-03-24T23:12:47Z</dcterms:created>
  <dcterms:modified xsi:type="dcterms:W3CDTF">2026-01-29T18:13:10Z</dcterms:modified>
  <cp:category/>
  <cp:contentStatus/>
</cp:coreProperties>
</file>